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gallant\Desktop\Data Demo\"/>
    </mc:Choice>
  </mc:AlternateContent>
  <xr:revisionPtr revIDLastSave="0" documentId="13_ncr:1_{8ED47134-9DCB-4819-B98B-37976CCED44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avings Tables" sheetId="7" r:id="rId1"/>
    <sheet name="Grants Data" sheetId="1" r:id="rId2"/>
    <sheet name="Data Types" sheetId="3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2" i="1" l="1"/>
  <c r="AR2" i="1"/>
  <c r="AQ3" i="1"/>
  <c r="AR3" i="1"/>
  <c r="AQ4" i="1"/>
  <c r="AR4" i="1"/>
  <c r="AQ5" i="1"/>
  <c r="AW5" i="1" s="1"/>
  <c r="AR5" i="1"/>
  <c r="AQ6" i="1"/>
  <c r="AR6" i="1"/>
  <c r="AQ7" i="1"/>
  <c r="AR7" i="1"/>
  <c r="AQ8" i="1"/>
  <c r="AR8" i="1"/>
  <c r="AQ9" i="1"/>
  <c r="AW9" i="1" s="1"/>
  <c r="AR9" i="1"/>
  <c r="AY9" i="1" s="1"/>
  <c r="AQ10" i="1"/>
  <c r="AR10" i="1"/>
  <c r="AQ11" i="1"/>
  <c r="AR11" i="1"/>
  <c r="AY11" i="1" s="1"/>
  <c r="AQ12" i="1"/>
  <c r="AW12" i="1" s="1"/>
  <c r="AR12" i="1"/>
  <c r="AY12" i="1" s="1"/>
  <c r="AQ13" i="1"/>
  <c r="AW13" i="1" s="1"/>
  <c r="AR13" i="1"/>
  <c r="AQ14" i="1"/>
  <c r="AR14" i="1"/>
  <c r="AY14" i="1" s="1"/>
  <c r="AQ15" i="1"/>
  <c r="AR15" i="1"/>
  <c r="AY15" i="1" s="1"/>
  <c r="AQ16" i="1"/>
  <c r="AR16" i="1"/>
  <c r="AY16" i="1" s="1"/>
  <c r="AQ17" i="1"/>
  <c r="AW17" i="1" s="1"/>
  <c r="AR17" i="1"/>
  <c r="AY17" i="1" s="1"/>
  <c r="AQ18" i="1"/>
  <c r="AR18" i="1"/>
  <c r="AQ19" i="1"/>
  <c r="AR19" i="1"/>
  <c r="AY19" i="1" s="1"/>
  <c r="AQ20" i="1"/>
  <c r="AW20" i="1" s="1"/>
  <c r="AR20" i="1"/>
  <c r="AY20" i="1" s="1"/>
  <c r="AQ21" i="1"/>
  <c r="AW21" i="1" s="1"/>
  <c r="AR21" i="1"/>
  <c r="AQ22" i="1"/>
  <c r="AR22" i="1"/>
  <c r="AY22" i="1" s="1"/>
  <c r="AQ23" i="1"/>
  <c r="AR23" i="1"/>
  <c r="AQ24" i="1"/>
  <c r="AR24" i="1"/>
  <c r="AQ25" i="1"/>
  <c r="AW25" i="1" s="1"/>
  <c r="AR25" i="1"/>
  <c r="AY25" i="1" s="1"/>
  <c r="AQ26" i="1"/>
  <c r="AW26" i="1" s="1"/>
  <c r="AR26" i="1"/>
  <c r="AY26" i="1" s="1"/>
  <c r="AQ27" i="1"/>
  <c r="AR27" i="1"/>
  <c r="AQ28" i="1"/>
  <c r="AR28" i="1"/>
  <c r="AQ29" i="1"/>
  <c r="AR29" i="1"/>
  <c r="AQ30" i="1"/>
  <c r="AR30" i="1"/>
  <c r="AY30" i="1" s="1"/>
  <c r="AQ31" i="1"/>
  <c r="AR31" i="1"/>
  <c r="AY31" i="1" s="1"/>
  <c r="AQ32" i="1"/>
  <c r="AR32" i="1"/>
  <c r="AY32" i="1" s="1"/>
  <c r="AQ33" i="1"/>
  <c r="AR33" i="1"/>
  <c r="AQ34" i="1"/>
  <c r="AW34" i="1" s="1"/>
  <c r="AR34" i="1"/>
  <c r="AY34" i="1" s="1"/>
  <c r="AQ35" i="1"/>
  <c r="AR35" i="1"/>
  <c r="AY35" i="1" s="1"/>
  <c r="AQ36" i="1"/>
  <c r="AR36" i="1"/>
  <c r="AY36" i="1" s="1"/>
  <c r="AQ37" i="1"/>
  <c r="AW37" i="1" s="1"/>
  <c r="AR37" i="1"/>
  <c r="AQ38" i="1"/>
  <c r="AW38" i="1" s="1"/>
  <c r="AR38" i="1"/>
  <c r="AY38" i="1" s="1"/>
  <c r="AQ39" i="1"/>
  <c r="AR39" i="1"/>
  <c r="AY39" i="1" s="1"/>
  <c r="AQ40" i="1"/>
  <c r="AW40" i="1" s="1"/>
  <c r="AR40" i="1"/>
  <c r="AQ41" i="1"/>
  <c r="AW41" i="1" s="1"/>
  <c r="AR41" i="1"/>
  <c r="AQ42" i="1"/>
  <c r="AW42" i="1" s="1"/>
  <c r="AR42" i="1"/>
  <c r="AY42" i="1" s="1"/>
  <c r="AQ43" i="1"/>
  <c r="AR43" i="1"/>
  <c r="AY43" i="1" s="1"/>
  <c r="AQ44" i="1"/>
  <c r="AR44" i="1"/>
  <c r="AY44" i="1" s="1"/>
  <c r="AQ45" i="1"/>
  <c r="AW45" i="1" s="1"/>
  <c r="AR45" i="1"/>
  <c r="AQ46" i="1"/>
  <c r="AW46" i="1" s="1"/>
  <c r="AR46" i="1"/>
  <c r="AY46" i="1" s="1"/>
  <c r="AQ47" i="1"/>
  <c r="AR47" i="1"/>
  <c r="AQ48" i="1"/>
  <c r="AR48" i="1"/>
  <c r="AY48" i="1" s="1"/>
  <c r="AQ49" i="1"/>
  <c r="AW49" i="1" s="1"/>
  <c r="AR49" i="1"/>
  <c r="AQ50" i="1"/>
  <c r="AW50" i="1" s="1"/>
  <c r="AR50" i="1"/>
  <c r="AY50" i="1" s="1"/>
  <c r="AQ51" i="1"/>
  <c r="AR51" i="1"/>
  <c r="AY51" i="1" s="1"/>
  <c r="AQ52" i="1"/>
  <c r="AW52" i="1" s="1"/>
  <c r="AR52" i="1"/>
  <c r="AY52" i="1" s="1"/>
  <c r="AQ53" i="1"/>
  <c r="AW53" i="1" s="1"/>
  <c r="AR53" i="1"/>
  <c r="AY53" i="1" s="1"/>
  <c r="AQ54" i="1"/>
  <c r="AR54" i="1"/>
  <c r="AY54" i="1" s="1"/>
  <c r="AQ55" i="1"/>
  <c r="AR55" i="1"/>
  <c r="AY55" i="1" s="1"/>
  <c r="AQ56" i="1"/>
  <c r="AW56" i="1" s="1"/>
  <c r="AR56" i="1"/>
  <c r="AQ57" i="1"/>
  <c r="AW57" i="1" s="1"/>
  <c r="AR57" i="1"/>
  <c r="AY57" i="1" s="1"/>
  <c r="AQ58" i="1"/>
  <c r="AW58" i="1" s="1"/>
  <c r="AR58" i="1"/>
  <c r="AY58" i="1" s="1"/>
  <c r="AQ59" i="1"/>
  <c r="AR59" i="1"/>
  <c r="AQ60" i="1"/>
  <c r="AR60" i="1"/>
  <c r="AY60" i="1" s="1"/>
  <c r="AQ61" i="1"/>
  <c r="AW61" i="1" s="1"/>
  <c r="AR61" i="1"/>
  <c r="AQ62" i="1"/>
  <c r="AW62" i="1" s="1"/>
  <c r="AR62" i="1"/>
  <c r="AY62" i="1" s="1"/>
  <c r="AQ63" i="1"/>
  <c r="AR63" i="1"/>
  <c r="AY63" i="1" s="1"/>
  <c r="AQ64" i="1"/>
  <c r="AW64" i="1" s="1"/>
  <c r="AR64" i="1"/>
  <c r="AY64" i="1" s="1"/>
  <c r="AQ65" i="1"/>
  <c r="AW65" i="1" s="1"/>
  <c r="AR65" i="1"/>
  <c r="AY65" i="1" s="1"/>
  <c r="AQ66" i="1"/>
  <c r="AR66" i="1"/>
  <c r="AQ67" i="1"/>
  <c r="AR67" i="1"/>
  <c r="AY67" i="1" s="1"/>
  <c r="AQ68" i="1"/>
  <c r="AR68" i="1"/>
  <c r="AY68" i="1" s="1"/>
  <c r="AQ69" i="1"/>
  <c r="AW69" i="1" s="1"/>
  <c r="AR69" i="1"/>
  <c r="AQ70" i="1"/>
  <c r="AW70" i="1" s="1"/>
  <c r="AR70" i="1"/>
  <c r="AY70" i="1" s="1"/>
  <c r="AQ71" i="1"/>
  <c r="AR71" i="1"/>
  <c r="AY71" i="1" s="1"/>
  <c r="AQ72" i="1"/>
  <c r="AW72" i="1" s="1"/>
  <c r="AR72" i="1"/>
  <c r="AQ73" i="1"/>
  <c r="AW73" i="1" s="1"/>
  <c r="AR73" i="1"/>
  <c r="AY73" i="1" s="1"/>
  <c r="AQ74" i="1"/>
  <c r="AW74" i="1" s="1"/>
  <c r="AR74" i="1"/>
  <c r="AY74" i="1" s="1"/>
  <c r="AQ75" i="1"/>
  <c r="AR75" i="1"/>
  <c r="AY75" i="1" s="1"/>
  <c r="AQ76" i="1"/>
  <c r="AW76" i="1" s="1"/>
  <c r="AR76" i="1"/>
  <c r="AY76" i="1" s="1"/>
  <c r="AQ77" i="1"/>
  <c r="AW77" i="1" s="1"/>
  <c r="AR77" i="1"/>
  <c r="AQ78" i="1"/>
  <c r="AW78" i="1" s="1"/>
  <c r="AR78" i="1"/>
  <c r="AY78" i="1" s="1"/>
  <c r="AQ79" i="1"/>
  <c r="AR79" i="1"/>
  <c r="AY79" i="1" s="1"/>
  <c r="AQ80" i="1"/>
  <c r="AW80" i="1" s="1"/>
  <c r="AR80" i="1"/>
  <c r="AQ81" i="1"/>
  <c r="AR81" i="1"/>
  <c r="AQ82" i="1"/>
  <c r="AW82" i="1" s="1"/>
  <c r="AR82" i="1"/>
  <c r="AY82" i="1" s="1"/>
  <c r="AQ83" i="1"/>
  <c r="AR83" i="1"/>
  <c r="AY83" i="1" s="1"/>
  <c r="AQ84" i="1"/>
  <c r="AW84" i="1" s="1"/>
  <c r="AR84" i="1"/>
  <c r="AY84" i="1" s="1"/>
  <c r="AQ85" i="1"/>
  <c r="AR85" i="1"/>
  <c r="AQ86" i="1"/>
  <c r="AW86" i="1" s="1"/>
  <c r="AR86" i="1"/>
  <c r="AY86" i="1" s="1"/>
  <c r="AQ87" i="1"/>
  <c r="AR87" i="1"/>
  <c r="AY87" i="1" s="1"/>
  <c r="AQ88" i="1"/>
  <c r="AW88" i="1" s="1"/>
  <c r="AR88" i="1"/>
  <c r="AY88" i="1" s="1"/>
  <c r="AQ89" i="1"/>
  <c r="AW89" i="1" s="1"/>
  <c r="AR89" i="1"/>
  <c r="AQ90" i="1"/>
  <c r="AW90" i="1" s="1"/>
  <c r="AR90" i="1"/>
  <c r="AY90" i="1" s="1"/>
  <c r="AQ91" i="1"/>
  <c r="AR91" i="1"/>
  <c r="AQ92" i="1"/>
  <c r="AW92" i="1" s="1"/>
  <c r="AR92" i="1"/>
  <c r="AY92" i="1" s="1"/>
  <c r="AQ93" i="1"/>
  <c r="AW93" i="1" s="1"/>
  <c r="AR93" i="1"/>
  <c r="AQ94" i="1"/>
  <c r="AW94" i="1" s="1"/>
  <c r="AR94" i="1"/>
  <c r="AY94" i="1" s="1"/>
  <c r="AQ95" i="1"/>
  <c r="AR95" i="1"/>
  <c r="AY95" i="1" s="1"/>
  <c r="AQ96" i="1"/>
  <c r="AW96" i="1" s="1"/>
  <c r="AR96" i="1"/>
  <c r="AY96" i="1" s="1"/>
  <c r="AQ97" i="1"/>
  <c r="AW97" i="1" s="1"/>
  <c r="AR97" i="1"/>
  <c r="AQ98" i="1"/>
  <c r="AW98" i="1" s="1"/>
  <c r="AR98" i="1"/>
  <c r="AY98" i="1" s="1"/>
  <c r="AQ99" i="1"/>
  <c r="AR99" i="1"/>
  <c r="AY99" i="1" s="1"/>
  <c r="AP3" i="1"/>
  <c r="AS3" i="1" s="1"/>
  <c r="AP4" i="1"/>
  <c r="AU4" i="1" s="1"/>
  <c r="AV4" i="1" s="1"/>
  <c r="AP5" i="1"/>
  <c r="AU5" i="1" s="1"/>
  <c r="AV5" i="1" s="1"/>
  <c r="AP6" i="1"/>
  <c r="AP7" i="1"/>
  <c r="AU7" i="1" s="1"/>
  <c r="AV7" i="1" s="1"/>
  <c r="AP8" i="1"/>
  <c r="AP9" i="1"/>
  <c r="AP10" i="1"/>
  <c r="AU10" i="1" s="1"/>
  <c r="AV10" i="1" s="1"/>
  <c r="AP11" i="1"/>
  <c r="AU11" i="1" s="1"/>
  <c r="AV11" i="1" s="1"/>
  <c r="AP12" i="1"/>
  <c r="AU12" i="1" s="1"/>
  <c r="AV12" i="1" s="1"/>
  <c r="AP13" i="1"/>
  <c r="AU13" i="1" s="1"/>
  <c r="AV13" i="1" s="1"/>
  <c r="AP14" i="1"/>
  <c r="AP15" i="1"/>
  <c r="AU15" i="1" s="1"/>
  <c r="AV15" i="1" s="1"/>
  <c r="AP16" i="1"/>
  <c r="AU16" i="1" s="1"/>
  <c r="AV16" i="1" s="1"/>
  <c r="AP17" i="1"/>
  <c r="AP18" i="1"/>
  <c r="AP19" i="1"/>
  <c r="AP20" i="1"/>
  <c r="AP21" i="1"/>
  <c r="AU21" i="1" s="1"/>
  <c r="AV21" i="1" s="1"/>
  <c r="AP22" i="1"/>
  <c r="AU22" i="1" s="1"/>
  <c r="AV22" i="1" s="1"/>
  <c r="AP23" i="1"/>
  <c r="AU23" i="1" s="1"/>
  <c r="AV23" i="1" s="1"/>
  <c r="AP24" i="1"/>
  <c r="AU24" i="1" s="1"/>
  <c r="AV24" i="1" s="1"/>
  <c r="AP25" i="1"/>
  <c r="AP26" i="1"/>
  <c r="AP27" i="1"/>
  <c r="AP28" i="1"/>
  <c r="AP29" i="1"/>
  <c r="AP30" i="1"/>
  <c r="AP31" i="1"/>
  <c r="AU31" i="1" s="1"/>
  <c r="AV31" i="1" s="1"/>
  <c r="AP32" i="1"/>
  <c r="AU32" i="1" s="1"/>
  <c r="AV32" i="1" s="1"/>
  <c r="AP33" i="1"/>
  <c r="AP34" i="1"/>
  <c r="AU34" i="1" s="1"/>
  <c r="AV34" i="1" s="1"/>
  <c r="AP35" i="1"/>
  <c r="AU35" i="1" s="1"/>
  <c r="AV35" i="1" s="1"/>
  <c r="AP36" i="1"/>
  <c r="AU36" i="1" s="1"/>
  <c r="AV36" i="1" s="1"/>
  <c r="AP37" i="1"/>
  <c r="AU37" i="1" s="1"/>
  <c r="AV37" i="1" s="1"/>
  <c r="AP38" i="1"/>
  <c r="AP39" i="1"/>
  <c r="AU39" i="1" s="1"/>
  <c r="AV39" i="1" s="1"/>
  <c r="AP40" i="1"/>
  <c r="AU40" i="1" s="1"/>
  <c r="AV40" i="1" s="1"/>
  <c r="AP41" i="1"/>
  <c r="AP42" i="1"/>
  <c r="AU42" i="1" s="1"/>
  <c r="AV42" i="1" s="1"/>
  <c r="AP43" i="1"/>
  <c r="AU43" i="1" s="1"/>
  <c r="AV43" i="1" s="1"/>
  <c r="AP44" i="1"/>
  <c r="AU44" i="1" s="1"/>
  <c r="AV44" i="1" s="1"/>
  <c r="AP45" i="1"/>
  <c r="AU45" i="1" s="1"/>
  <c r="AV45" i="1" s="1"/>
  <c r="AP46" i="1"/>
  <c r="AU46" i="1" s="1"/>
  <c r="AV46" i="1" s="1"/>
  <c r="AP47" i="1"/>
  <c r="AS47" i="1" s="1"/>
  <c r="AP48" i="1"/>
  <c r="AU48" i="1" s="1"/>
  <c r="AV48" i="1" s="1"/>
  <c r="AP49" i="1"/>
  <c r="AP50" i="1"/>
  <c r="AU50" i="1" s="1"/>
  <c r="AV50" i="1" s="1"/>
  <c r="AP51" i="1"/>
  <c r="AU51" i="1" s="1"/>
  <c r="AV51" i="1" s="1"/>
  <c r="AP52" i="1"/>
  <c r="AP53" i="1"/>
  <c r="AU53" i="1" s="1"/>
  <c r="AV53" i="1" s="1"/>
  <c r="AP54" i="1"/>
  <c r="AU54" i="1" s="1"/>
  <c r="AV54" i="1" s="1"/>
  <c r="AP55" i="1"/>
  <c r="AU55" i="1" s="1"/>
  <c r="AV55" i="1" s="1"/>
  <c r="AP56" i="1"/>
  <c r="AU56" i="1" s="1"/>
  <c r="AV56" i="1" s="1"/>
  <c r="AP57" i="1"/>
  <c r="AP58" i="1"/>
  <c r="AU58" i="1" s="1"/>
  <c r="AV58" i="1" s="1"/>
  <c r="AP59" i="1"/>
  <c r="AP60" i="1"/>
  <c r="AU60" i="1" s="1"/>
  <c r="AV60" i="1" s="1"/>
  <c r="AP61" i="1"/>
  <c r="AU61" i="1" s="1"/>
  <c r="AV61" i="1" s="1"/>
  <c r="AP62" i="1"/>
  <c r="AU62" i="1" s="1"/>
  <c r="AV62" i="1" s="1"/>
  <c r="AP63" i="1"/>
  <c r="AU63" i="1" s="1"/>
  <c r="AV63" i="1" s="1"/>
  <c r="AP64" i="1"/>
  <c r="AU64" i="1" s="1"/>
  <c r="AV64" i="1" s="1"/>
  <c r="AP65" i="1"/>
  <c r="AP66" i="1"/>
  <c r="AP67" i="1"/>
  <c r="AU67" i="1" s="1"/>
  <c r="AV67" i="1" s="1"/>
  <c r="AP68" i="1"/>
  <c r="AU68" i="1" s="1"/>
  <c r="AV68" i="1" s="1"/>
  <c r="AP69" i="1"/>
  <c r="AU69" i="1" s="1"/>
  <c r="AV69" i="1" s="1"/>
  <c r="AP70" i="1"/>
  <c r="AP71" i="1"/>
  <c r="AU71" i="1" s="1"/>
  <c r="AV71" i="1" s="1"/>
  <c r="AP72" i="1"/>
  <c r="AU72" i="1" s="1"/>
  <c r="AV72" i="1" s="1"/>
  <c r="AP73" i="1"/>
  <c r="AP74" i="1"/>
  <c r="AU74" i="1" s="1"/>
  <c r="AV74" i="1" s="1"/>
  <c r="AP75" i="1"/>
  <c r="AU75" i="1" s="1"/>
  <c r="AV75" i="1" s="1"/>
  <c r="AP76" i="1"/>
  <c r="AU76" i="1" s="1"/>
  <c r="AV76" i="1" s="1"/>
  <c r="AP77" i="1"/>
  <c r="AU77" i="1" s="1"/>
  <c r="AV77" i="1" s="1"/>
  <c r="AP78" i="1"/>
  <c r="AU78" i="1" s="1"/>
  <c r="AV78" i="1" s="1"/>
  <c r="AP79" i="1"/>
  <c r="AU79" i="1" s="1"/>
  <c r="AV79" i="1" s="1"/>
  <c r="AP80" i="1"/>
  <c r="AU80" i="1" s="1"/>
  <c r="AV80" i="1" s="1"/>
  <c r="AP81" i="1"/>
  <c r="AP82" i="1"/>
  <c r="AU82" i="1" s="1"/>
  <c r="AV82" i="1" s="1"/>
  <c r="AP83" i="1"/>
  <c r="AP84" i="1"/>
  <c r="AP85" i="1"/>
  <c r="AP86" i="1"/>
  <c r="AU86" i="1" s="1"/>
  <c r="AV86" i="1" s="1"/>
  <c r="AP87" i="1"/>
  <c r="AU87" i="1" s="1"/>
  <c r="AV87" i="1" s="1"/>
  <c r="AP88" i="1"/>
  <c r="AU88" i="1" s="1"/>
  <c r="AV88" i="1" s="1"/>
  <c r="AP89" i="1"/>
  <c r="AU89" i="1" s="1"/>
  <c r="AV89" i="1" s="1"/>
  <c r="AP90" i="1"/>
  <c r="AU90" i="1" s="1"/>
  <c r="AV90" i="1" s="1"/>
  <c r="AP91" i="1"/>
  <c r="AS91" i="1" s="1"/>
  <c r="AP92" i="1"/>
  <c r="AU92" i="1" s="1"/>
  <c r="AV92" i="1" s="1"/>
  <c r="AP93" i="1"/>
  <c r="AU93" i="1" s="1"/>
  <c r="AV93" i="1" s="1"/>
  <c r="AP94" i="1"/>
  <c r="AU94" i="1" s="1"/>
  <c r="AV94" i="1" s="1"/>
  <c r="AP95" i="1"/>
  <c r="AU95" i="1" s="1"/>
  <c r="AV95" i="1" s="1"/>
  <c r="AP96" i="1"/>
  <c r="AU96" i="1" s="1"/>
  <c r="AV96" i="1" s="1"/>
  <c r="AP97" i="1"/>
  <c r="AU97" i="1" s="1"/>
  <c r="AV97" i="1" s="1"/>
  <c r="AP98" i="1"/>
  <c r="AU98" i="1" s="1"/>
  <c r="AV98" i="1" s="1"/>
  <c r="AP99" i="1"/>
  <c r="AU99" i="1" s="1"/>
  <c r="AV99" i="1" s="1"/>
  <c r="AP2" i="1"/>
  <c r="AU2" i="1" s="1"/>
  <c r="AV2" i="1" s="1"/>
  <c r="AI47" i="1"/>
  <c r="AI55" i="1"/>
  <c r="AG47" i="1"/>
  <c r="AG53" i="1"/>
  <c r="AG55" i="1"/>
  <c r="B15" i="7"/>
  <c r="AY3" i="1"/>
  <c r="AY4" i="1"/>
  <c r="AY6" i="1"/>
  <c r="AY7" i="1"/>
  <c r="AY8" i="1"/>
  <c r="AY10" i="1"/>
  <c r="AY18" i="1"/>
  <c r="AY23" i="1"/>
  <c r="AY27" i="1"/>
  <c r="AY28" i="1"/>
  <c r="AY29" i="1"/>
  <c r="AY33" i="1"/>
  <c r="AY47" i="1"/>
  <c r="AY59" i="1"/>
  <c r="AY66" i="1"/>
  <c r="AY81" i="1"/>
  <c r="AY85" i="1"/>
  <c r="AY91" i="1"/>
  <c r="AW3" i="1"/>
  <c r="AW4" i="1"/>
  <c r="AW6" i="1"/>
  <c r="AW7" i="1"/>
  <c r="AW8" i="1"/>
  <c r="AW10" i="1"/>
  <c r="AW11" i="1"/>
  <c r="AW14" i="1"/>
  <c r="AW15" i="1"/>
  <c r="AW16" i="1"/>
  <c r="AW18" i="1"/>
  <c r="AW19" i="1"/>
  <c r="AW22" i="1"/>
  <c r="AW23" i="1"/>
  <c r="AW24" i="1"/>
  <c r="AW27" i="1"/>
  <c r="AW28" i="1"/>
  <c r="AW29" i="1"/>
  <c r="AW30" i="1"/>
  <c r="AW31" i="1"/>
  <c r="AW32" i="1"/>
  <c r="AW33" i="1"/>
  <c r="AW35" i="1"/>
  <c r="AW36" i="1"/>
  <c r="AW39" i="1"/>
  <c r="AW43" i="1"/>
  <c r="AW44" i="1"/>
  <c r="AW47" i="1"/>
  <c r="AW48" i="1"/>
  <c r="AW51" i="1"/>
  <c r="AW54" i="1"/>
  <c r="AW55" i="1"/>
  <c r="AW59" i="1"/>
  <c r="AW60" i="1"/>
  <c r="AW63" i="1"/>
  <c r="AW66" i="1"/>
  <c r="AW67" i="1"/>
  <c r="AW68" i="1"/>
  <c r="AW71" i="1"/>
  <c r="AW75" i="1"/>
  <c r="AW79" i="1"/>
  <c r="AW81" i="1"/>
  <c r="AW83" i="1"/>
  <c r="AW85" i="1"/>
  <c r="AW87" i="1"/>
  <c r="AW91" i="1"/>
  <c r="AW95" i="1"/>
  <c r="AW99" i="1"/>
  <c r="AU3" i="1"/>
  <c r="AU6" i="1"/>
  <c r="AU8" i="1"/>
  <c r="AV8" i="1" s="1"/>
  <c r="AU9" i="1"/>
  <c r="AV9" i="1" s="1"/>
  <c r="AU17" i="1"/>
  <c r="AV17" i="1" s="1"/>
  <c r="AU25" i="1"/>
  <c r="AV25" i="1" s="1"/>
  <c r="AU27" i="1"/>
  <c r="AU28" i="1"/>
  <c r="AU29" i="1"/>
  <c r="AV29" i="1" s="1"/>
  <c r="AU33" i="1"/>
  <c r="AV33" i="1" s="1"/>
  <c r="AU41" i="1"/>
  <c r="AV41" i="1" s="1"/>
  <c r="AU49" i="1"/>
  <c r="AV49" i="1" s="1"/>
  <c r="AU57" i="1"/>
  <c r="AV57" i="1" s="1"/>
  <c r="AU65" i="1"/>
  <c r="AV65" i="1" s="1"/>
  <c r="AU66" i="1"/>
  <c r="AV66" i="1" s="1"/>
  <c r="AU73" i="1"/>
  <c r="AV73" i="1" s="1"/>
  <c r="AU81" i="1"/>
  <c r="AV81" i="1" s="1"/>
  <c r="AU83" i="1"/>
  <c r="AV83" i="1" s="1"/>
  <c r="AU85" i="1"/>
  <c r="AV85" i="1" s="1"/>
  <c r="AU91" i="1"/>
  <c r="AY2" i="1"/>
  <c r="AW2" i="1"/>
  <c r="AV3" i="1"/>
  <c r="AV6" i="1"/>
  <c r="AV27" i="1"/>
  <c r="AV28" i="1"/>
  <c r="AV91" i="1"/>
  <c r="AS44" i="1"/>
  <c r="AK55" i="1"/>
  <c r="AK53" i="1"/>
  <c r="AK47" i="1"/>
  <c r="AI53" i="1"/>
  <c r="AC55" i="1"/>
  <c r="AC53" i="1"/>
  <c r="B16" i="7"/>
  <c r="AS15" i="1" l="1"/>
  <c r="AS79" i="1"/>
  <c r="AS87" i="1"/>
  <c r="AU47" i="1"/>
  <c r="AV47" i="1" s="1"/>
  <c r="AS35" i="1"/>
  <c r="AS63" i="1"/>
  <c r="AS84" i="1"/>
  <c r="AS52" i="1"/>
  <c r="AS20" i="1"/>
  <c r="AS95" i="1"/>
  <c r="AS39" i="1"/>
  <c r="AS23" i="1"/>
  <c r="AS14" i="1"/>
  <c r="AS6" i="1"/>
  <c r="AS66" i="1"/>
  <c r="AS26" i="1"/>
  <c r="AS18" i="1"/>
  <c r="AS70" i="1"/>
  <c r="AS38" i="1"/>
  <c r="AS30" i="1"/>
  <c r="AS7" i="1"/>
  <c r="AS55" i="1"/>
  <c r="AS83" i="1"/>
  <c r="AS59" i="1"/>
  <c r="AS27" i="1"/>
  <c r="AS19" i="1"/>
  <c r="AS64" i="1"/>
  <c r="AS31" i="1"/>
  <c r="AS71" i="1"/>
  <c r="AU20" i="1"/>
  <c r="AV20" i="1" s="1"/>
  <c r="AS93" i="1"/>
  <c r="AS85" i="1"/>
  <c r="AS77" i="1"/>
  <c r="AS69" i="1"/>
  <c r="AS61" i="1"/>
  <c r="AU59" i="1"/>
  <c r="AV59" i="1" s="1"/>
  <c r="AS11" i="1"/>
  <c r="AS43" i="1"/>
  <c r="AS67" i="1"/>
  <c r="AS99" i="1"/>
  <c r="AU19" i="1"/>
  <c r="AV19" i="1" s="1"/>
  <c r="AS92" i="1"/>
  <c r="AS88" i="1"/>
  <c r="AS80" i="1"/>
  <c r="AS72" i="1"/>
  <c r="AS56" i="1"/>
  <c r="AS40" i="1"/>
  <c r="AS24" i="1"/>
  <c r="AS8" i="1"/>
  <c r="AS75" i="1"/>
  <c r="AS51" i="1"/>
  <c r="AS48" i="1"/>
  <c r="AS32" i="1"/>
  <c r="AS76" i="1"/>
  <c r="AS96" i="1"/>
  <c r="AY80" i="1"/>
  <c r="AS60" i="1"/>
  <c r="AU84" i="1"/>
  <c r="AV84" i="1" s="1"/>
  <c r="AS12" i="1"/>
  <c r="AU52" i="1"/>
  <c r="AV52" i="1" s="1"/>
  <c r="AS16" i="1"/>
  <c r="AS36" i="1"/>
  <c r="AS68" i="1"/>
  <c r="AY72" i="1"/>
  <c r="AY40" i="1"/>
  <c r="AY56" i="1"/>
  <c r="AY24" i="1"/>
  <c r="AS97" i="1"/>
  <c r="AS89" i="1"/>
  <c r="AS81" i="1"/>
  <c r="AS49" i="1"/>
  <c r="AS45" i="1"/>
  <c r="AS41" i="1"/>
  <c r="AS37" i="1"/>
  <c r="AS33" i="1"/>
  <c r="AS29" i="1"/>
  <c r="AS21" i="1"/>
  <c r="AS13" i="1"/>
  <c r="AS5" i="1"/>
  <c r="AS2" i="1"/>
  <c r="AY69" i="1"/>
  <c r="AY77" i="1"/>
  <c r="AY5" i="1"/>
  <c r="AY93" i="1"/>
  <c r="AY13" i="1"/>
  <c r="AY21" i="1"/>
  <c r="AY37" i="1"/>
  <c r="AY45" i="1"/>
  <c r="AS53" i="1"/>
  <c r="AU30" i="1"/>
  <c r="AV30" i="1" s="1"/>
  <c r="AY61" i="1"/>
  <c r="AS25" i="1"/>
  <c r="AS54" i="1"/>
  <c r="AS73" i="1"/>
  <c r="AU38" i="1"/>
  <c r="AV38" i="1" s="1"/>
  <c r="AS17" i="1"/>
  <c r="AS46" i="1"/>
  <c r="AS65" i="1"/>
  <c r="AS9" i="1"/>
  <c r="AS94" i="1"/>
  <c r="AS57" i="1"/>
  <c r="AU70" i="1"/>
  <c r="AV70" i="1" s="1"/>
  <c r="AY97" i="1"/>
  <c r="AY89" i="1"/>
  <c r="AY49" i="1"/>
  <c r="AY41" i="1"/>
  <c r="AS86" i="1"/>
  <c r="AS78" i="1"/>
  <c r="AS22" i="1"/>
  <c r="AU14" i="1"/>
  <c r="AV14" i="1" s="1"/>
  <c r="AS74" i="1"/>
  <c r="AS82" i="1"/>
  <c r="AS90" i="1"/>
  <c r="AS98" i="1"/>
  <c r="AS34" i="1"/>
  <c r="AS42" i="1"/>
  <c r="AS50" i="1"/>
  <c r="AS58" i="1"/>
  <c r="AU26" i="1"/>
  <c r="AV26" i="1" s="1"/>
  <c r="AU18" i="1"/>
  <c r="AV18" i="1" s="1"/>
  <c r="A9" i="7"/>
  <c r="A12" i="7" l="1"/>
  <c r="AI26" i="1" l="1"/>
  <c r="AK26" i="1"/>
  <c r="X31" i="1"/>
  <c r="X32" i="1"/>
  <c r="X33" i="1"/>
  <c r="X34" i="1"/>
  <c r="X35" i="1"/>
  <c r="X36" i="1"/>
  <c r="X37" i="1"/>
  <c r="X39" i="1"/>
  <c r="X40" i="1"/>
  <c r="X41" i="1"/>
  <c r="X42" i="1"/>
  <c r="X43" i="1"/>
  <c r="X44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98" i="1"/>
  <c r="X99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Z31" i="1"/>
  <c r="AK73" i="1"/>
  <c r="P73" i="1"/>
  <c r="AZ47" i="1"/>
  <c r="AX47" i="1"/>
  <c r="P85" i="1"/>
  <c r="Z85" i="1" s="1"/>
  <c r="P81" i="1"/>
  <c r="AB81" i="1" s="1"/>
  <c r="AI85" i="1"/>
  <c r="AJ47" i="1"/>
  <c r="P53" i="1"/>
  <c r="AH47" i="1"/>
  <c r="P8" i="1"/>
  <c r="P27" i="1"/>
  <c r="P28" i="1"/>
  <c r="P29" i="1"/>
  <c r="AG2" i="1"/>
  <c r="AI4" i="1"/>
  <c r="AG5" i="1"/>
  <c r="AI5" i="1"/>
  <c r="P5" i="1"/>
  <c r="AI7" i="1"/>
  <c r="AG9" i="1"/>
  <c r="AI9" i="1"/>
  <c r="P9" i="1"/>
  <c r="AG11" i="1"/>
  <c r="AI11" i="1"/>
  <c r="AG13" i="1"/>
  <c r="AG14" i="1"/>
  <c r="P14" i="1"/>
  <c r="AI14" i="1"/>
  <c r="AG15" i="1"/>
  <c r="AI15" i="1"/>
  <c r="AG16" i="1"/>
  <c r="AI16" i="1"/>
  <c r="AK16" i="1"/>
  <c r="P16" i="1"/>
  <c r="AG17" i="1"/>
  <c r="AG18" i="1"/>
  <c r="AI18" i="1"/>
  <c r="AG20" i="1"/>
  <c r="AI20" i="1"/>
  <c r="AG22" i="1"/>
  <c r="AI22" i="1"/>
  <c r="AG23" i="1"/>
  <c r="AI23" i="1"/>
  <c r="AG24" i="1"/>
  <c r="AI24" i="1"/>
  <c r="P24" i="1"/>
  <c r="AI25" i="1"/>
  <c r="AI30" i="1"/>
  <c r="AI31" i="1"/>
  <c r="AG33" i="1"/>
  <c r="AG34" i="1"/>
  <c r="AG35" i="1"/>
  <c r="AI35" i="1"/>
  <c r="AG36" i="1"/>
  <c r="AI37" i="1"/>
  <c r="P37" i="1"/>
  <c r="Z37" i="1" s="1"/>
  <c r="AG39" i="1"/>
  <c r="AI39" i="1"/>
  <c r="AG40" i="1"/>
  <c r="AI40" i="1"/>
  <c r="P41" i="1"/>
  <c r="AB41" i="1" s="1"/>
  <c r="AI41" i="1"/>
  <c r="AI42" i="1"/>
  <c r="AG43" i="1"/>
  <c r="AK43" i="1"/>
  <c r="P45" i="1"/>
  <c r="AG46" i="1"/>
  <c r="AI48" i="1"/>
  <c r="P50" i="1"/>
  <c r="AB50" i="1" s="1"/>
  <c r="AI51" i="1"/>
  <c r="AG52" i="1"/>
  <c r="AA53" i="1"/>
  <c r="AG56" i="1"/>
  <c r="AG57" i="1"/>
  <c r="AI58" i="1"/>
  <c r="AI59" i="1"/>
  <c r="P60" i="1"/>
  <c r="Z60" i="1" s="1"/>
  <c r="AI60" i="1"/>
  <c r="AG61" i="1"/>
  <c r="P61" i="1"/>
  <c r="AB61" i="1" s="1"/>
  <c r="AI62" i="1"/>
  <c r="P64" i="1"/>
  <c r="Z64" i="1" s="1"/>
  <c r="AG66" i="1"/>
  <c r="AG67" i="1"/>
  <c r="AG68" i="1"/>
  <c r="AI68" i="1"/>
  <c r="AG69" i="1"/>
  <c r="AG71" i="1"/>
  <c r="AI71" i="1"/>
  <c r="AG72" i="1"/>
  <c r="AI72" i="1"/>
  <c r="AG74" i="1"/>
  <c r="P74" i="1"/>
  <c r="Z74" i="1" s="1"/>
  <c r="AG75" i="1"/>
  <c r="AI75" i="1"/>
  <c r="AG76" i="1"/>
  <c r="AI76" i="1"/>
  <c r="P76" i="1"/>
  <c r="Z76" i="1" s="1"/>
  <c r="AI77" i="1"/>
  <c r="P98" i="1"/>
  <c r="AD98" i="1" s="1"/>
  <c r="AI99" i="1"/>
  <c r="AG78" i="1"/>
  <c r="AG81" i="1"/>
  <c r="AI81" i="1"/>
  <c r="AI82" i="1"/>
  <c r="AG83" i="1"/>
  <c r="AI83" i="1"/>
  <c r="AG84" i="1"/>
  <c r="AG86" i="1"/>
  <c r="AI86" i="1"/>
  <c r="P90" i="1"/>
  <c r="AD90" i="1" s="1"/>
  <c r="AG91" i="1"/>
  <c r="AI91" i="1"/>
  <c r="AG92" i="1"/>
  <c r="AI92" i="1"/>
  <c r="AI93" i="1"/>
  <c r="AG94" i="1"/>
  <c r="P94" i="1"/>
  <c r="Z94" i="1" s="1"/>
  <c r="AI95" i="1"/>
  <c r="P96" i="1"/>
  <c r="AD96" i="1" s="1"/>
  <c r="AG97" i="1"/>
  <c r="AK4" i="1"/>
  <c r="AK5" i="1"/>
  <c r="AK6" i="1"/>
  <c r="AK7" i="1"/>
  <c r="AK8" i="1"/>
  <c r="AK9" i="1"/>
  <c r="Y10" i="1"/>
  <c r="AA10" i="1"/>
  <c r="AK11" i="1"/>
  <c r="Y12" i="1"/>
  <c r="AA12" i="1"/>
  <c r="AK13" i="1"/>
  <c r="AK14" i="1"/>
  <c r="AK15" i="1"/>
  <c r="AK17" i="1"/>
  <c r="AK18" i="1"/>
  <c r="Y19" i="1"/>
  <c r="AA19" i="1"/>
  <c r="P19" i="1"/>
  <c r="AK20" i="1"/>
  <c r="P20" i="1"/>
  <c r="AK21" i="1"/>
  <c r="AK22" i="1"/>
  <c r="AK23" i="1"/>
  <c r="AK24" i="1"/>
  <c r="AK25" i="1"/>
  <c r="AK27" i="1"/>
  <c r="AK28" i="1"/>
  <c r="AK29" i="1"/>
  <c r="AK30" i="1"/>
  <c r="AK31" i="1"/>
  <c r="AK32" i="1"/>
  <c r="P34" i="1"/>
  <c r="AK35" i="1"/>
  <c r="AK36" i="1"/>
  <c r="AK38" i="1"/>
  <c r="AK39" i="1"/>
  <c r="AK41" i="1"/>
  <c r="AK42" i="1"/>
  <c r="P42" i="1"/>
  <c r="Z42" i="1" s="1"/>
  <c r="P43" i="1"/>
  <c r="Z43" i="1" s="1"/>
  <c r="AK44" i="1"/>
  <c r="AK45" i="1"/>
  <c r="AC47" i="1"/>
  <c r="AD47" i="1" s="1"/>
  <c r="Z47" i="1"/>
  <c r="AB47" i="1"/>
  <c r="AK48" i="1"/>
  <c r="AK49" i="1"/>
  <c r="P49" i="1"/>
  <c r="Z49" i="1" s="1"/>
  <c r="AK50" i="1"/>
  <c r="AK51" i="1"/>
  <c r="AK52" i="1"/>
  <c r="AK56" i="1"/>
  <c r="AK57" i="1"/>
  <c r="AK58" i="1"/>
  <c r="AK61" i="1"/>
  <c r="AK62" i="1"/>
  <c r="AK64" i="1"/>
  <c r="AK65" i="1"/>
  <c r="P65" i="1"/>
  <c r="Z65" i="1" s="1"/>
  <c r="AK68" i="1"/>
  <c r="AK69" i="1"/>
  <c r="AK70" i="1"/>
  <c r="AK72" i="1"/>
  <c r="AK75" i="1"/>
  <c r="AK77" i="1"/>
  <c r="AK78" i="1"/>
  <c r="AK79" i="1"/>
  <c r="AK81" i="1"/>
  <c r="P82" i="1"/>
  <c r="AB82" i="1" s="1"/>
  <c r="AK83" i="1"/>
  <c r="AK85" i="1"/>
  <c r="AK86" i="1"/>
  <c r="AI88" i="1"/>
  <c r="AK88" i="1"/>
  <c r="AK89" i="1"/>
  <c r="AK90" i="1"/>
  <c r="P93" i="1"/>
  <c r="AB93" i="1" s="1"/>
  <c r="AK97" i="1"/>
  <c r="AK3" i="1"/>
  <c r="AK2" i="1"/>
  <c r="P3" i="1"/>
  <c r="P4" i="1"/>
  <c r="P6" i="1"/>
  <c r="P7" i="1"/>
  <c r="P10" i="1"/>
  <c r="P11" i="1"/>
  <c r="P12" i="1"/>
  <c r="P13" i="1"/>
  <c r="P15" i="1"/>
  <c r="P17" i="1"/>
  <c r="P18" i="1"/>
  <c r="P21" i="1"/>
  <c r="P22" i="1"/>
  <c r="P23" i="1"/>
  <c r="AZ23" i="1" s="1"/>
  <c r="P25" i="1"/>
  <c r="P26" i="1"/>
  <c r="P30" i="1"/>
  <c r="P32" i="1"/>
  <c r="Z32" i="1" s="1"/>
  <c r="P33" i="1"/>
  <c r="Z33" i="1" s="1"/>
  <c r="P35" i="1"/>
  <c r="P36" i="1"/>
  <c r="Z36" i="1" s="1"/>
  <c r="P38" i="1"/>
  <c r="P39" i="1"/>
  <c r="P40" i="1"/>
  <c r="P44" i="1"/>
  <c r="Z44" i="1" s="1"/>
  <c r="P46" i="1"/>
  <c r="Z46" i="1" s="1"/>
  <c r="P48" i="1"/>
  <c r="Z48" i="1" s="1"/>
  <c r="P51" i="1"/>
  <c r="AB51" i="1" s="1"/>
  <c r="P52" i="1"/>
  <c r="Z52" i="1" s="1"/>
  <c r="P54" i="1"/>
  <c r="P55" i="1"/>
  <c r="Z55" i="1" s="1"/>
  <c r="P56" i="1"/>
  <c r="Z56" i="1" s="1"/>
  <c r="P57" i="1"/>
  <c r="Z57" i="1" s="1"/>
  <c r="P58" i="1"/>
  <c r="P59" i="1"/>
  <c r="Z59" i="1" s="1"/>
  <c r="P62" i="1"/>
  <c r="Z62" i="1" s="1"/>
  <c r="P63" i="1"/>
  <c r="Z63" i="1" s="1"/>
  <c r="P66" i="1"/>
  <c r="Z66" i="1" s="1"/>
  <c r="P67" i="1"/>
  <c r="AB67" i="1" s="1"/>
  <c r="P68" i="1"/>
  <c r="Z68" i="1" s="1"/>
  <c r="P69" i="1"/>
  <c r="P70" i="1"/>
  <c r="Z70" i="1" s="1"/>
  <c r="P71" i="1"/>
  <c r="Z71" i="1" s="1"/>
  <c r="P72" i="1"/>
  <c r="Z72" i="1" s="1"/>
  <c r="P75" i="1"/>
  <c r="P77" i="1"/>
  <c r="AD77" i="1" s="1"/>
  <c r="P99" i="1"/>
  <c r="AD99" i="1" s="1"/>
  <c r="P78" i="1"/>
  <c r="P79" i="1"/>
  <c r="AD79" i="1" s="1"/>
  <c r="P80" i="1"/>
  <c r="Z80" i="1" s="1"/>
  <c r="P83" i="1"/>
  <c r="P84" i="1"/>
  <c r="AB84" i="1" s="1"/>
  <c r="P86" i="1"/>
  <c r="AB86" i="1" s="1"/>
  <c r="P87" i="1"/>
  <c r="AD87" i="1" s="1"/>
  <c r="P88" i="1"/>
  <c r="P89" i="1"/>
  <c r="AB89" i="1" s="1"/>
  <c r="P91" i="1"/>
  <c r="Z91" i="1" s="1"/>
  <c r="P92" i="1"/>
  <c r="AB92" i="1" s="1"/>
  <c r="P95" i="1"/>
  <c r="Z95" i="1" s="1"/>
  <c r="P97" i="1"/>
  <c r="AB97" i="1" s="1"/>
  <c r="P2" i="1"/>
  <c r="AA55" i="1"/>
  <c r="AB12" i="1" l="1"/>
  <c r="AB19" i="1"/>
  <c r="AC92" i="1"/>
  <c r="AK92" i="1"/>
  <c r="AI63" i="1"/>
  <c r="AJ63" i="1" s="1"/>
  <c r="AA28" i="1"/>
  <c r="AI28" i="1"/>
  <c r="AJ28" i="1" s="1"/>
  <c r="AC91" i="1"/>
  <c r="AD91" i="1" s="1"/>
  <c r="AK91" i="1"/>
  <c r="AM91" i="1" s="1"/>
  <c r="AK71" i="1"/>
  <c r="AC34" i="1"/>
  <c r="AD34" i="1" s="1"/>
  <c r="AK34" i="1"/>
  <c r="AL34" i="1" s="1"/>
  <c r="AG93" i="1"/>
  <c r="AH93" i="1" s="1"/>
  <c r="AA70" i="1"/>
  <c r="AI70" i="1"/>
  <c r="AA66" i="1"/>
  <c r="AB66" i="1" s="1"/>
  <c r="AI66" i="1"/>
  <c r="AG63" i="1"/>
  <c r="AH63" i="1" s="1"/>
  <c r="AG60" i="1"/>
  <c r="AH60" i="1" s="1"/>
  <c r="AX50" i="1"/>
  <c r="AI50" i="1"/>
  <c r="AJ50" i="1" s="1"/>
  <c r="AA36" i="1"/>
  <c r="AB36" i="1" s="1"/>
  <c r="AI36" i="1"/>
  <c r="AJ36" i="1" s="1"/>
  <c r="AG32" i="1"/>
  <c r="AH32" i="1" s="1"/>
  <c r="Y28" i="1"/>
  <c r="AG28" i="1"/>
  <c r="AA6" i="1"/>
  <c r="AI6" i="1"/>
  <c r="Y3" i="1"/>
  <c r="AG3" i="1"/>
  <c r="AH3" i="1" s="1"/>
  <c r="AI84" i="1"/>
  <c r="AJ84" i="1" s="1"/>
  <c r="AX56" i="1"/>
  <c r="AI56" i="1"/>
  <c r="AJ56" i="1" s="1"/>
  <c r="AI46" i="1"/>
  <c r="AG37" i="1"/>
  <c r="AA32" i="1"/>
  <c r="AI32" i="1"/>
  <c r="Y7" i="1"/>
  <c r="Z7" i="1" s="1"/>
  <c r="AG7" i="1"/>
  <c r="AC84" i="1"/>
  <c r="AE84" i="1" s="1"/>
  <c r="AK84" i="1"/>
  <c r="AL84" i="1" s="1"/>
  <c r="AK99" i="1"/>
  <c r="AM99" i="1" s="1"/>
  <c r="BC99" i="1" s="1"/>
  <c r="AC63" i="1"/>
  <c r="AK63" i="1"/>
  <c r="AL63" i="1" s="1"/>
  <c r="AC54" i="1"/>
  <c r="AK54" i="1"/>
  <c r="AC33" i="1"/>
  <c r="AK33" i="1"/>
  <c r="AM33" i="1" s="1"/>
  <c r="AI79" i="1"/>
  <c r="AG70" i="1"/>
  <c r="AH70" i="1" s="1"/>
  <c r="AX54" i="1"/>
  <c r="AI54" i="1"/>
  <c r="AJ54" i="1" s="1"/>
  <c r="AA45" i="1"/>
  <c r="AB45" i="1" s="1"/>
  <c r="AI45" i="1"/>
  <c r="AJ45" i="1" s="1"/>
  <c r="AA27" i="1"/>
  <c r="AI27" i="1"/>
  <c r="AM27" i="1" s="1"/>
  <c r="Y6" i="1"/>
  <c r="Z6" i="1" s="1"/>
  <c r="AG6" i="1"/>
  <c r="AH6" i="1" s="1"/>
  <c r="AA2" i="1"/>
  <c r="AI2" i="1"/>
  <c r="AJ2" i="1" s="1"/>
  <c r="AX43" i="1"/>
  <c r="AI43" i="1"/>
  <c r="AZ96" i="1"/>
  <c r="AK96" i="1"/>
  <c r="AL96" i="1" s="1"/>
  <c r="AK98" i="1"/>
  <c r="AL98" i="1" s="1"/>
  <c r="AC40" i="1"/>
  <c r="AK40" i="1"/>
  <c r="AL40" i="1" s="1"/>
  <c r="AG79" i="1"/>
  <c r="AX74" i="1"/>
  <c r="AI74" i="1"/>
  <c r="AJ74" i="1" s="1"/>
  <c r="AI69" i="1"/>
  <c r="AJ69" i="1" s="1"/>
  <c r="AX65" i="1"/>
  <c r="AI65" i="1"/>
  <c r="AJ65" i="1" s="1"/>
  <c r="AG62" i="1"/>
  <c r="AH62" i="1" s="1"/>
  <c r="AG59" i="1"/>
  <c r="AH59" i="1" s="1"/>
  <c r="AG54" i="1"/>
  <c r="AH54" i="1" s="1"/>
  <c r="AG50" i="1"/>
  <c r="AH50" i="1" s="1"/>
  <c r="AG42" i="1"/>
  <c r="AM42" i="1" s="1"/>
  <c r="AA38" i="1"/>
  <c r="AI38" i="1"/>
  <c r="AJ38" i="1" s="1"/>
  <c r="AG31" i="1"/>
  <c r="AH31" i="1" s="1"/>
  <c r="Y27" i="1"/>
  <c r="AG27" i="1"/>
  <c r="AH27" i="1" s="1"/>
  <c r="AA17" i="1"/>
  <c r="AB17" i="1" s="1"/>
  <c r="AI17" i="1"/>
  <c r="AI78" i="1"/>
  <c r="AG65" i="1"/>
  <c r="Y45" i="1"/>
  <c r="Z45" i="1" s="1"/>
  <c r="AG45" i="1"/>
  <c r="AH45" i="1" s="1"/>
  <c r="Y26" i="1"/>
  <c r="Z26" i="1" s="1"/>
  <c r="AG26" i="1"/>
  <c r="AC95" i="1"/>
  <c r="AE95" i="1" s="1"/>
  <c r="AK95" i="1"/>
  <c r="AC46" i="1"/>
  <c r="AK46" i="1"/>
  <c r="AG95" i="1"/>
  <c r="AH95" i="1" s="1"/>
  <c r="AX61" i="1"/>
  <c r="AI61" i="1"/>
  <c r="AJ61" i="1" s="1"/>
  <c r="AA49" i="1"/>
  <c r="AI49" i="1"/>
  <c r="AG38" i="1"/>
  <c r="AH38" i="1" s="1"/>
  <c r="AC94" i="1"/>
  <c r="AE94" i="1" s="1"/>
  <c r="AK94" i="1"/>
  <c r="AL94" i="1" s="1"/>
  <c r="AZ82" i="1"/>
  <c r="AK82" i="1"/>
  <c r="AL82" i="1" s="1"/>
  <c r="AC76" i="1"/>
  <c r="AD76" i="1" s="1"/>
  <c r="AK76" i="1"/>
  <c r="AC67" i="1"/>
  <c r="AE67" i="1" s="1"/>
  <c r="AK67" i="1"/>
  <c r="AL67" i="1" s="1"/>
  <c r="AC60" i="1"/>
  <c r="AD60" i="1" s="1"/>
  <c r="AK60" i="1"/>
  <c r="AX94" i="1"/>
  <c r="AI94" i="1"/>
  <c r="AJ94" i="1" s="1"/>
  <c r="AG82" i="1"/>
  <c r="AI64" i="1"/>
  <c r="AJ64" i="1" s="1"/>
  <c r="AG58" i="1"/>
  <c r="AH58" i="1" s="1"/>
  <c r="AX52" i="1"/>
  <c r="AI52" i="1"/>
  <c r="AJ52" i="1" s="1"/>
  <c r="AG49" i="1"/>
  <c r="AH49" i="1" s="1"/>
  <c r="AA44" i="1"/>
  <c r="AB44" i="1" s="1"/>
  <c r="AI44" i="1"/>
  <c r="AJ44" i="1" s="1"/>
  <c r="AA34" i="1"/>
  <c r="AE34" i="1" s="1"/>
  <c r="AI34" i="1"/>
  <c r="AJ34" i="1" s="1"/>
  <c r="Y30" i="1"/>
  <c r="Z30" i="1" s="1"/>
  <c r="AG30" i="1"/>
  <c r="AH30" i="1" s="1"/>
  <c r="Y25" i="1"/>
  <c r="Z25" i="1" s="1"/>
  <c r="AG25" i="1"/>
  <c r="AA21" i="1"/>
  <c r="AB21" i="1" s="1"/>
  <c r="AI21" i="1"/>
  <c r="AA8" i="1"/>
  <c r="AB8" i="1" s="1"/>
  <c r="AI8" i="1"/>
  <c r="AJ8" i="1" s="1"/>
  <c r="AX73" i="1"/>
  <c r="AI73" i="1"/>
  <c r="AC66" i="1"/>
  <c r="AK66" i="1"/>
  <c r="AC59" i="1"/>
  <c r="AD59" i="1" s="1"/>
  <c r="AK59" i="1"/>
  <c r="AL59" i="1" s="1"/>
  <c r="AX97" i="1"/>
  <c r="AI97" i="1"/>
  <c r="AJ97" i="1" s="1"/>
  <c r="AX57" i="1"/>
  <c r="AI57" i="1"/>
  <c r="AG44" i="1"/>
  <c r="AH44" i="1" s="1"/>
  <c r="AG41" i="1"/>
  <c r="AH41" i="1" s="1"/>
  <c r="AC37" i="1"/>
  <c r="AD37" i="1" s="1"/>
  <c r="AK37" i="1"/>
  <c r="AL37" i="1" s="1"/>
  <c r="AA29" i="1"/>
  <c r="AB29" i="1" s="1"/>
  <c r="AI29" i="1"/>
  <c r="Y21" i="1"/>
  <c r="AG21" i="1"/>
  <c r="AA13" i="1"/>
  <c r="AI13" i="1"/>
  <c r="Y8" i="1"/>
  <c r="Z8" i="1" s="1"/>
  <c r="AG8" i="1"/>
  <c r="AH8" i="1" s="1"/>
  <c r="AG73" i="1"/>
  <c r="AH73" i="1" s="1"/>
  <c r="AZ93" i="1"/>
  <c r="AK93" i="1"/>
  <c r="AL93" i="1" s="1"/>
  <c r="AK87" i="1"/>
  <c r="AL87" i="1" s="1"/>
  <c r="AZ80" i="1"/>
  <c r="AK80" i="1"/>
  <c r="AL80" i="1" s="1"/>
  <c r="AZ74" i="1"/>
  <c r="AK74" i="1"/>
  <c r="AL74" i="1" s="1"/>
  <c r="AX67" i="1"/>
  <c r="AI67" i="1"/>
  <c r="AJ67" i="1" s="1"/>
  <c r="AG64" i="1"/>
  <c r="AG48" i="1"/>
  <c r="AH48" i="1" s="1"/>
  <c r="Y29" i="1"/>
  <c r="AG29" i="1"/>
  <c r="AM29" i="1" s="1"/>
  <c r="Y4" i="1"/>
  <c r="AG4" i="1"/>
  <c r="AA33" i="1"/>
  <c r="AI33" i="1"/>
  <c r="AG51" i="1"/>
  <c r="AH51" i="1" s="1"/>
  <c r="AA3" i="1"/>
  <c r="AB3" i="1" s="1"/>
  <c r="AI3" i="1"/>
  <c r="AJ3" i="1" s="1"/>
  <c r="AC72" i="1"/>
  <c r="AD72" i="1" s="1"/>
  <c r="AC27" i="1"/>
  <c r="AD27" i="1" s="1"/>
  <c r="U27" i="1"/>
  <c r="W27" i="1" s="1"/>
  <c r="Y24" i="1"/>
  <c r="Z24" i="1" s="1"/>
  <c r="AH16" i="1"/>
  <c r="Y16" i="1"/>
  <c r="Z16" i="1" s="1"/>
  <c r="U3" i="1"/>
  <c r="V3" i="1" s="1"/>
  <c r="X3" i="1" s="1"/>
  <c r="AC3" i="1"/>
  <c r="AD3" i="1" s="1"/>
  <c r="AC78" i="1"/>
  <c r="AD78" i="1" s="1"/>
  <c r="AC56" i="1"/>
  <c r="AD56" i="1" s="1"/>
  <c r="AC42" i="1"/>
  <c r="AD42" i="1" s="1"/>
  <c r="AZ25" i="1"/>
  <c r="U25" i="1"/>
  <c r="W25" i="1" s="1"/>
  <c r="AC25" i="1"/>
  <c r="AC19" i="1"/>
  <c r="AD19" i="1" s="1"/>
  <c r="U19" i="1"/>
  <c r="V19" i="1" s="1"/>
  <c r="X19" i="1" s="1"/>
  <c r="AC12" i="1"/>
  <c r="AD12" i="1" s="1"/>
  <c r="U12" i="1"/>
  <c r="W12" i="1" s="1"/>
  <c r="BC12" i="1" s="1"/>
  <c r="AC8" i="1"/>
  <c r="AD8" i="1" s="1"/>
  <c r="U8" i="1"/>
  <c r="W8" i="1" s="1"/>
  <c r="AX39" i="1"/>
  <c r="AA39" i="1"/>
  <c r="AB39" i="1" s="1"/>
  <c r="AA23" i="1"/>
  <c r="AB23" i="1" s="1"/>
  <c r="AA18" i="1"/>
  <c r="AB18" i="1" s="1"/>
  <c r="AX15" i="1"/>
  <c r="AA15" i="1"/>
  <c r="AB15" i="1" s="1"/>
  <c r="Y11" i="1"/>
  <c r="Z11" i="1" s="1"/>
  <c r="AC65" i="1"/>
  <c r="AD65" i="1" s="1"/>
  <c r="Y20" i="1"/>
  <c r="Z20" i="1" s="1"/>
  <c r="AX11" i="1"/>
  <c r="AA11" i="1"/>
  <c r="AB11" i="1" s="1"/>
  <c r="AC70" i="1"/>
  <c r="AD70" i="1" s="1"/>
  <c r="AC24" i="1"/>
  <c r="AD24" i="1" s="1"/>
  <c r="U24" i="1"/>
  <c r="W24" i="1" s="1"/>
  <c r="AC7" i="1"/>
  <c r="AD7" i="1" s="1"/>
  <c r="U7" i="1"/>
  <c r="W7" i="1" s="1"/>
  <c r="AA42" i="1"/>
  <c r="AJ31" i="1"/>
  <c r="AA31" i="1"/>
  <c r="AB31" i="1" s="1"/>
  <c r="Y23" i="1"/>
  <c r="Z23" i="1" s="1"/>
  <c r="Y18" i="1"/>
  <c r="Z18" i="1" s="1"/>
  <c r="Y15" i="1"/>
  <c r="Z15" i="1" s="1"/>
  <c r="U13" i="1"/>
  <c r="W13" i="1" s="1"/>
  <c r="AC13" i="1"/>
  <c r="AZ32" i="1"/>
  <c r="AC32" i="1"/>
  <c r="AD32" i="1" s="1"/>
  <c r="AA35" i="1"/>
  <c r="AB35" i="1" s="1"/>
  <c r="AA22" i="1"/>
  <c r="AB22" i="1" s="1"/>
  <c r="AA14" i="1"/>
  <c r="AB14" i="1" s="1"/>
  <c r="AA9" i="1"/>
  <c r="Y2" i="1"/>
  <c r="Z2" i="1" s="1"/>
  <c r="AC73" i="1"/>
  <c r="U26" i="1"/>
  <c r="V26" i="1" s="1"/>
  <c r="X26" i="1" s="1"/>
  <c r="AC26" i="1"/>
  <c r="AD26" i="1" s="1"/>
  <c r="AZ51" i="1"/>
  <c r="AC51" i="1"/>
  <c r="AZ39" i="1"/>
  <c r="AC39" i="1"/>
  <c r="AZ22" i="1"/>
  <c r="AC22" i="1"/>
  <c r="AD22" i="1" s="1"/>
  <c r="U22" i="1"/>
  <c r="W22" i="1" s="1"/>
  <c r="U11" i="1"/>
  <c r="W11" i="1" s="1"/>
  <c r="AC11" i="1"/>
  <c r="AD11" i="1" s="1"/>
  <c r="AC5" i="1"/>
  <c r="AD5" i="1" s="1"/>
  <c r="U5" i="1"/>
  <c r="W5" i="1" s="1"/>
  <c r="AA58" i="1"/>
  <c r="AB58" i="1" s="1"/>
  <c r="AX30" i="1"/>
  <c r="AA30" i="1"/>
  <c r="AB30" i="1" s="1"/>
  <c r="Y22" i="1"/>
  <c r="Z22" i="1" s="1"/>
  <c r="Y17" i="1"/>
  <c r="Y9" i="1"/>
  <c r="Z9" i="1" s="1"/>
  <c r="AA5" i="1"/>
  <c r="AB5" i="1" s="1"/>
  <c r="AA26" i="1"/>
  <c r="AC57" i="1"/>
  <c r="AD57" i="1" s="1"/>
  <c r="AZ9" i="1"/>
  <c r="AC9" i="1"/>
  <c r="AD9" i="1" s="1"/>
  <c r="U9" i="1"/>
  <c r="W9" i="1" s="1"/>
  <c r="AC23" i="1"/>
  <c r="AD23" i="1" s="1"/>
  <c r="U23" i="1"/>
  <c r="W23" i="1" s="1"/>
  <c r="U6" i="1"/>
  <c r="W6" i="1" s="1"/>
  <c r="AC6" i="1"/>
  <c r="AD6" i="1" s="1"/>
  <c r="AL31" i="1"/>
  <c r="AC31" i="1"/>
  <c r="AD31" i="1" s="1"/>
  <c r="AC18" i="1"/>
  <c r="AD18" i="1" s="1"/>
  <c r="U18" i="1"/>
  <c r="W18" i="1" s="1"/>
  <c r="AA25" i="1"/>
  <c r="AB25" i="1" s="1"/>
  <c r="AC45" i="1"/>
  <c r="AD45" i="1" s="1"/>
  <c r="AC38" i="1"/>
  <c r="AD38" i="1" s="1"/>
  <c r="AC30" i="1"/>
  <c r="AD30" i="1" s="1"/>
  <c r="U30" i="1"/>
  <c r="W30" i="1" s="1"/>
  <c r="U21" i="1"/>
  <c r="W21" i="1" s="1"/>
  <c r="AC21" i="1"/>
  <c r="AD21" i="1" s="1"/>
  <c r="U17" i="1"/>
  <c r="AC17" i="1"/>
  <c r="U10" i="1"/>
  <c r="W10" i="1" s="1"/>
  <c r="BC10" i="1" s="1"/>
  <c r="AC10" i="1"/>
  <c r="AD10" i="1" s="1"/>
  <c r="U4" i="1"/>
  <c r="AC4" i="1"/>
  <c r="AD4" i="1" s="1"/>
  <c r="Y14" i="1"/>
  <c r="Z14" i="1" s="1"/>
  <c r="Y5" i="1"/>
  <c r="Z5" i="1" s="1"/>
  <c r="AC2" i="1"/>
  <c r="AD2" i="1" s="1"/>
  <c r="AC48" i="1"/>
  <c r="AD48" i="1" s="1"/>
  <c r="AZ62" i="1"/>
  <c r="AC62" i="1"/>
  <c r="AD62" i="1" s="1"/>
  <c r="AC44" i="1"/>
  <c r="AC36" i="1"/>
  <c r="AD36" i="1" s="1"/>
  <c r="U29" i="1"/>
  <c r="W29" i="1" s="1"/>
  <c r="AC29" i="1"/>
  <c r="AD29" i="1" s="1"/>
  <c r="AC15" i="1"/>
  <c r="AD15" i="1" s="1"/>
  <c r="U15" i="1"/>
  <c r="V15" i="1" s="1"/>
  <c r="X15" i="1" s="1"/>
  <c r="AC16" i="1"/>
  <c r="AD16" i="1" s="1"/>
  <c r="U16" i="1"/>
  <c r="W16" i="1" s="1"/>
  <c r="AA4" i="1"/>
  <c r="AB4" i="1" s="1"/>
  <c r="AC58" i="1"/>
  <c r="AD58" i="1" s="1"/>
  <c r="AZ49" i="1"/>
  <c r="AC49" i="1"/>
  <c r="AE49" i="1" s="1"/>
  <c r="AZ35" i="1"/>
  <c r="AC35" i="1"/>
  <c r="AD35" i="1" s="1"/>
  <c r="AC28" i="1"/>
  <c r="AD28" i="1" s="1"/>
  <c r="U28" i="1"/>
  <c r="W28" i="1" s="1"/>
  <c r="AC20" i="1"/>
  <c r="AD20" i="1" s="1"/>
  <c r="U20" i="1"/>
  <c r="U14" i="1"/>
  <c r="V14" i="1" s="1"/>
  <c r="X14" i="1" s="1"/>
  <c r="AC14" i="1"/>
  <c r="AD14" i="1" s="1"/>
  <c r="AC43" i="1"/>
  <c r="AD43" i="1" s="1"/>
  <c r="AX40" i="1"/>
  <c r="AA40" i="1"/>
  <c r="AA37" i="1"/>
  <c r="AB37" i="1" s="1"/>
  <c r="AA24" i="1"/>
  <c r="AX20" i="1"/>
  <c r="AA20" i="1"/>
  <c r="AB20" i="1" s="1"/>
  <c r="AA16" i="1"/>
  <c r="AB16" i="1" s="1"/>
  <c r="Y13" i="1"/>
  <c r="Z13" i="1" s="1"/>
  <c r="AJ7" i="1"/>
  <c r="AA7" i="1"/>
  <c r="Z81" i="1"/>
  <c r="AZ26" i="1"/>
  <c r="AH81" i="1"/>
  <c r="AD81" i="1"/>
  <c r="Z90" i="1"/>
  <c r="AL90" i="1"/>
  <c r="AA60" i="1"/>
  <c r="AB60" i="1" s="1"/>
  <c r="AA72" i="1"/>
  <c r="AB72" i="1" s="1"/>
  <c r="Z61" i="1"/>
  <c r="AX77" i="1"/>
  <c r="AZ7" i="1"/>
  <c r="AJ70" i="1"/>
  <c r="AJ39" i="1"/>
  <c r="AJ15" i="1"/>
  <c r="AX42" i="1"/>
  <c r="AA59" i="1"/>
  <c r="AB59" i="1" s="1"/>
  <c r="AZ52" i="1"/>
  <c r="AX45" i="1"/>
  <c r="AX31" i="1"/>
  <c r="AL51" i="1"/>
  <c r="AE47" i="1"/>
  <c r="AZ40" i="1"/>
  <c r="AX62" i="1"/>
  <c r="AL88" i="1"/>
  <c r="AH74" i="1"/>
  <c r="Z79" i="1"/>
  <c r="AL11" i="1"/>
  <c r="Z82" i="1"/>
  <c r="Y39" i="1"/>
  <c r="Z39" i="1" s="1"/>
  <c r="AB74" i="1"/>
  <c r="AX83" i="1"/>
  <c r="AX92" i="1"/>
  <c r="AD74" i="1"/>
  <c r="AH79" i="1"/>
  <c r="AA62" i="1"/>
  <c r="AB62" i="1" s="1"/>
  <c r="AC52" i="1"/>
  <c r="AE52" i="1" s="1"/>
  <c r="AH15" i="1"/>
  <c r="AB42" i="1"/>
  <c r="AX2" i="1"/>
  <c r="AZ75" i="1"/>
  <c r="AB94" i="1"/>
  <c r="AX59" i="1"/>
  <c r="AI87" i="1"/>
  <c r="AJ87" i="1" s="1"/>
  <c r="Z89" i="1"/>
  <c r="AH43" i="1"/>
  <c r="AX18" i="1"/>
  <c r="AL15" i="1"/>
  <c r="Z99" i="1"/>
  <c r="AZ24" i="1"/>
  <c r="AB99" i="1"/>
  <c r="BA90" i="1"/>
  <c r="AL81" i="1"/>
  <c r="AX36" i="1"/>
  <c r="AJ18" i="1"/>
  <c r="AJ81" i="1"/>
  <c r="AX93" i="1"/>
  <c r="AZ84" i="1"/>
  <c r="AL7" i="1"/>
  <c r="AC97" i="1"/>
  <c r="AD97" i="1" s="1"/>
  <c r="AZ97" i="1"/>
  <c r="AL70" i="1"/>
  <c r="Y58" i="1"/>
  <c r="Z58" i="1" s="1"/>
  <c r="AH22" i="1"/>
  <c r="Z67" i="1"/>
  <c r="AX41" i="1"/>
  <c r="AJ99" i="1"/>
  <c r="AJ5" i="1"/>
  <c r="AJ25" i="1"/>
  <c r="AH46" i="1"/>
  <c r="AL64" i="1"/>
  <c r="AJ4" i="1"/>
  <c r="AB64" i="1"/>
  <c r="AI90" i="1"/>
  <c r="AJ90" i="1" s="1"/>
  <c r="AL35" i="1"/>
  <c r="AD64" i="1"/>
  <c r="BA99" i="1"/>
  <c r="AJ92" i="1"/>
  <c r="AZ34" i="1"/>
  <c r="AB90" i="1"/>
  <c r="AL49" i="1"/>
  <c r="AX72" i="1"/>
  <c r="AZ64" i="1"/>
  <c r="AC71" i="1"/>
  <c r="AE71" i="1" s="1"/>
  <c r="AL78" i="1"/>
  <c r="AZ13" i="1"/>
  <c r="AX68" i="1"/>
  <c r="AX86" i="1"/>
  <c r="AL13" i="1"/>
  <c r="AD61" i="1"/>
  <c r="AL9" i="1"/>
  <c r="Z41" i="1"/>
  <c r="AX34" i="1"/>
  <c r="AL79" i="1"/>
  <c r="AL57" i="1"/>
  <c r="AJ82" i="1"/>
  <c r="AL66" i="1"/>
  <c r="Z77" i="1"/>
  <c r="AH37" i="1"/>
  <c r="AA73" i="1"/>
  <c r="AB73" i="1" s="1"/>
  <c r="AJ91" i="1"/>
  <c r="AL5" i="1"/>
  <c r="AB77" i="1"/>
  <c r="AZ92" i="1"/>
  <c r="AZ18" i="1"/>
  <c r="Z19" i="1"/>
  <c r="AJ37" i="1"/>
  <c r="AL14" i="1"/>
  <c r="AZ72" i="1"/>
  <c r="AL92" i="1"/>
  <c r="AZ57" i="1"/>
  <c r="AH36" i="1"/>
  <c r="AX22" i="1"/>
  <c r="AZ70" i="1"/>
  <c r="AX38" i="1"/>
  <c r="AA65" i="1"/>
  <c r="AB65" i="1" s="1"/>
  <c r="AL52" i="1"/>
  <c r="AZ14" i="1"/>
  <c r="AB52" i="1"/>
  <c r="AL65" i="1"/>
  <c r="AD53" i="1"/>
  <c r="AH2" i="1"/>
  <c r="AX14" i="1"/>
  <c r="AL45" i="1"/>
  <c r="AH40" i="1"/>
  <c r="AX82" i="1"/>
  <c r="AJ62" i="1"/>
  <c r="AZ86" i="1"/>
  <c r="AX35" i="1"/>
  <c r="AZ48" i="1"/>
  <c r="AJ17" i="1"/>
  <c r="AJ68" i="1"/>
  <c r="AC93" i="1"/>
  <c r="AE93" i="1" s="1"/>
  <c r="AZ50" i="1"/>
  <c r="AZ59" i="1"/>
  <c r="Z84" i="1"/>
  <c r="AB96" i="1"/>
  <c r="AC41" i="1"/>
  <c r="AD41" i="1" s="1"/>
  <c r="AL72" i="1"/>
  <c r="AA43" i="1"/>
  <c r="AB43" i="1" s="1"/>
  <c r="AB95" i="1"/>
  <c r="AB38" i="1"/>
  <c r="AJ22" i="1"/>
  <c r="AB6" i="1"/>
  <c r="AJ46" i="1"/>
  <c r="AZ41" i="1"/>
  <c r="Z96" i="1"/>
  <c r="AZ4" i="1"/>
  <c r="AL85" i="1"/>
  <c r="AA46" i="1"/>
  <c r="AB46" i="1" s="1"/>
  <c r="AH11" i="1"/>
  <c r="AJ72" i="1"/>
  <c r="AL18" i="1"/>
  <c r="AJ93" i="1"/>
  <c r="AX26" i="1"/>
  <c r="AZ31" i="1"/>
  <c r="Z86" i="1"/>
  <c r="AI96" i="1"/>
  <c r="AJ96" i="1" s="1"/>
  <c r="AZ87" i="1"/>
  <c r="AZ36" i="1"/>
  <c r="AX89" i="1"/>
  <c r="AX63" i="1"/>
  <c r="AX46" i="1"/>
  <c r="AJ86" i="1"/>
  <c r="AB98" i="1"/>
  <c r="AJ20" i="1"/>
  <c r="AB10" i="1"/>
  <c r="AZ43" i="1"/>
  <c r="Z93" i="1"/>
  <c r="AZ3" i="1"/>
  <c r="U38" i="1"/>
  <c r="W38" i="1" s="1"/>
  <c r="AZ38" i="1"/>
  <c r="AZ60" i="1"/>
  <c r="AJ24" i="1"/>
  <c r="AH39" i="1"/>
  <c r="AX81" i="1"/>
  <c r="Z98" i="1"/>
  <c r="AL22" i="1"/>
  <c r="AC50" i="1"/>
  <c r="AE50" i="1" s="1"/>
  <c r="AJ55" i="1"/>
  <c r="AD55" i="1"/>
  <c r="AZ98" i="1"/>
  <c r="AZ5" i="1"/>
  <c r="AH64" i="1"/>
  <c r="AX55" i="1"/>
  <c r="AL55" i="1"/>
  <c r="AZ11" i="1"/>
  <c r="AX60" i="1"/>
  <c r="U45" i="1"/>
  <c r="W45" i="1" s="1"/>
  <c r="AX7" i="1"/>
  <c r="Z12" i="1"/>
  <c r="AL6" i="1"/>
  <c r="AB83" i="1"/>
  <c r="Z83" i="1"/>
  <c r="AH5" i="1"/>
  <c r="U2" i="1"/>
  <c r="V2" i="1" s="1"/>
  <c r="X2" i="1" s="1"/>
  <c r="AC82" i="1"/>
  <c r="AE82" i="1" s="1"/>
  <c r="AZ76" i="1"/>
  <c r="AL76" i="1"/>
  <c r="AZ67" i="1"/>
  <c r="AL61" i="1"/>
  <c r="AZ61" i="1"/>
  <c r="AL46" i="1"/>
  <c r="AD46" i="1"/>
  <c r="AZ46" i="1"/>
  <c r="AD39" i="1"/>
  <c r="AL39" i="1"/>
  <c r="AL32" i="1"/>
  <c r="AL23" i="1"/>
  <c r="AH97" i="1"/>
  <c r="AH94" i="1"/>
  <c r="AH76" i="1"/>
  <c r="AH72" i="1"/>
  <c r="AH68" i="1"/>
  <c r="AH61" i="1"/>
  <c r="AJ57" i="1"/>
  <c r="AA57" i="1"/>
  <c r="AB57" i="1" s="1"/>
  <c r="AH52" i="1"/>
  <c r="AX48" i="1"/>
  <c r="AA48" i="1"/>
  <c r="AB48" i="1" s="1"/>
  <c r="AJ48" i="1"/>
  <c r="AZ37" i="1"/>
  <c r="AH34" i="1"/>
  <c r="AH21" i="1"/>
  <c r="AZ16" i="1"/>
  <c r="AJ13" i="1"/>
  <c r="AB13" i="1"/>
  <c r="AL27" i="1"/>
  <c r="Z54" i="1"/>
  <c r="AB54" i="1"/>
  <c r="AL36" i="1"/>
  <c r="AB79" i="1"/>
  <c r="AJ30" i="1"/>
  <c r="AL56" i="1"/>
  <c r="AX96" i="1"/>
  <c r="AX84" i="1"/>
  <c r="AJ60" i="1"/>
  <c r="AL43" i="1"/>
  <c r="AX4" i="1"/>
  <c r="AL28" i="1"/>
  <c r="AH91" i="1"/>
  <c r="AL91" i="1"/>
  <c r="BA66" i="1"/>
  <c r="Y38" i="1"/>
  <c r="Z38" i="1" s="1"/>
  <c r="AL24" i="1"/>
  <c r="AH24" i="1"/>
  <c r="AX90" i="1"/>
  <c r="AX49" i="1"/>
  <c r="AX79" i="1"/>
  <c r="AX24" i="1"/>
  <c r="AL21" i="1"/>
  <c r="AL25" i="1"/>
  <c r="AZ8" i="1"/>
  <c r="AL8" i="1"/>
  <c r="AX27" i="1"/>
  <c r="AA56" i="1"/>
  <c r="AB56" i="1" s="1"/>
  <c r="AB91" i="1"/>
  <c r="AI89" i="1"/>
  <c r="AJ89" i="1" s="1"/>
  <c r="AZ71" i="1"/>
  <c r="AL48" i="1"/>
  <c r="AB27" i="1"/>
  <c r="AX8" i="1"/>
  <c r="AZ6" i="1"/>
  <c r="AH66" i="1"/>
  <c r="AJ26" i="1"/>
  <c r="AH83" i="1"/>
  <c r="AJ23" i="1"/>
  <c r="AH18" i="1"/>
  <c r="AZ27" i="1"/>
  <c r="AD33" i="1"/>
  <c r="AX66" i="1"/>
  <c r="AL38" i="1"/>
  <c r="AJ11" i="1"/>
  <c r="BA6" i="1"/>
  <c r="AM81" i="1"/>
  <c r="BC81" i="1" s="1"/>
  <c r="BA28" i="1"/>
  <c r="AZ66" i="1"/>
  <c r="BA81" i="1"/>
  <c r="AZ81" i="1"/>
  <c r="BA29" i="1"/>
  <c r="AH35" i="1"/>
  <c r="AZ33" i="1"/>
  <c r="AX28" i="1"/>
  <c r="AL86" i="1"/>
  <c r="AH56" i="1"/>
  <c r="AL3" i="1"/>
  <c r="AH29" i="1"/>
  <c r="AJ6" i="1"/>
  <c r="BA8" i="1"/>
  <c r="AB33" i="1"/>
  <c r="AH53" i="1"/>
  <c r="AM85" i="1"/>
  <c r="BC85" i="1" s="1"/>
  <c r="AX33" i="1"/>
  <c r="AX91" i="1"/>
  <c r="AZ73" i="1"/>
  <c r="AM6" i="1"/>
  <c r="V6" i="1"/>
  <c r="X6" i="1" s="1"/>
  <c r="Z28" i="1"/>
  <c r="BA53" i="1"/>
  <c r="BA55" i="1"/>
  <c r="BA96" i="1"/>
  <c r="AL83" i="1"/>
  <c r="AD63" i="1"/>
  <c r="Z3" i="1"/>
  <c r="AB55" i="1"/>
  <c r="AL4" i="1"/>
  <c r="AL26" i="1"/>
  <c r="AF47" i="1"/>
  <c r="AZ99" i="1"/>
  <c r="AL71" i="1"/>
  <c r="AX58" i="1"/>
  <c r="AH71" i="1"/>
  <c r="AX3" i="1"/>
  <c r="AM53" i="1"/>
  <c r="BC53" i="1" s="1"/>
  <c r="Z69" i="1"/>
  <c r="AB69" i="1"/>
  <c r="AZ20" i="1"/>
  <c r="AL42" i="1"/>
  <c r="AZ63" i="1"/>
  <c r="AH78" i="1"/>
  <c r="AL20" i="1"/>
  <c r="AE55" i="1"/>
  <c r="AB88" i="1"/>
  <c r="Z88" i="1"/>
  <c r="AD88" i="1"/>
  <c r="AZ77" i="1"/>
  <c r="AL77" i="1"/>
  <c r="AZ68" i="1"/>
  <c r="AL68" i="1"/>
  <c r="Z78" i="1"/>
  <c r="AL89" i="1"/>
  <c r="BA89" i="1"/>
  <c r="AC69" i="1"/>
  <c r="AE69" i="1" s="1"/>
  <c r="AD51" i="1"/>
  <c r="AM86" i="1"/>
  <c r="BC86" i="1" s="1"/>
  <c r="Z87" i="1"/>
  <c r="AB87" i="1"/>
  <c r="AZ94" i="1"/>
  <c r="AI80" i="1"/>
  <c r="AX80" i="1"/>
  <c r="AX75" i="1"/>
  <c r="AJ75" i="1"/>
  <c r="AJ71" i="1"/>
  <c r="AH57" i="1"/>
  <c r="AX51" i="1"/>
  <c r="AJ51" i="1"/>
  <c r="AZ54" i="1"/>
  <c r="AJ42" i="1"/>
  <c r="Z97" i="1"/>
  <c r="AL97" i="1"/>
  <c r="AH84" i="1"/>
  <c r="AH75" i="1"/>
  <c r="AA63" i="1"/>
  <c r="AJ32" i="1"/>
  <c r="AB32" i="1"/>
  <c r="AH14" i="1"/>
  <c r="AX85" i="1"/>
  <c r="AZ85" i="1"/>
  <c r="AD85" i="1"/>
  <c r="AJ85" i="1"/>
  <c r="AB85" i="1"/>
  <c r="AX78" i="1"/>
  <c r="Z73" i="1"/>
  <c r="Z51" i="1"/>
  <c r="AJ35" i="1"/>
  <c r="AH13" i="1"/>
  <c r="AX69" i="1"/>
  <c r="Z35" i="1"/>
  <c r="AX95" i="1"/>
  <c r="AJ95" i="1"/>
  <c r="AC83" i="1"/>
  <c r="AZ17" i="1"/>
  <c r="AL17" i="1"/>
  <c r="AH69" i="1"/>
  <c r="AD67" i="1"/>
  <c r="AB80" i="1"/>
  <c r="AD80" i="1"/>
  <c r="AZ55" i="1"/>
  <c r="AL41" i="1"/>
  <c r="AZ21" i="1"/>
  <c r="AD89" i="1"/>
  <c r="AB71" i="1"/>
  <c r="AZ44" i="1"/>
  <c r="AB28" i="1"/>
  <c r="AE53" i="1"/>
  <c r="AJ59" i="1"/>
  <c r="AJ14" i="1"/>
  <c r="BA85" i="1"/>
  <c r="AL58" i="1"/>
  <c r="AL44" i="1"/>
  <c r="AJ83" i="1"/>
  <c r="AJ16" i="1"/>
  <c r="AX5" i="1"/>
  <c r="AJ29" i="1"/>
  <c r="AX29" i="1"/>
  <c r="AX64" i="1"/>
  <c r="AJ88" i="1"/>
  <c r="AM88" i="1"/>
  <c r="BC88" i="1" s="1"/>
  <c r="BA88" i="1"/>
  <c r="BB88" i="1"/>
  <c r="AD92" i="1"/>
  <c r="AE92" i="1"/>
  <c r="AJ41" i="1"/>
  <c r="AZ78" i="1"/>
  <c r="AL29" i="1"/>
  <c r="AZ29" i="1"/>
  <c r="BA3" i="1"/>
  <c r="AD66" i="1"/>
  <c r="BA27" i="1"/>
  <c r="AZ28" i="1"/>
  <c r="AD86" i="1"/>
  <c r="AX87" i="1"/>
  <c r="AX25" i="1"/>
  <c r="BB47" i="1"/>
  <c r="AM83" i="1"/>
  <c r="AJ33" i="1"/>
  <c r="BA47" i="1"/>
  <c r="AM47" i="1"/>
  <c r="AL47" i="1"/>
  <c r="AN47" i="1" s="1"/>
  <c r="BA91" i="1"/>
  <c r="AB49" i="1"/>
  <c r="AJ9" i="1"/>
  <c r="AH17" i="1"/>
  <c r="BA33" i="1"/>
  <c r="AH55" i="1"/>
  <c r="AM55" i="1"/>
  <c r="AH33" i="1"/>
  <c r="AL2" i="1"/>
  <c r="AH86" i="1"/>
  <c r="AH23" i="1"/>
  <c r="AZ91" i="1"/>
  <c r="BA87" i="1"/>
  <c r="AI98" i="1"/>
  <c r="AJ77" i="1"/>
  <c r="AB70" i="1"/>
  <c r="AB2" i="1"/>
  <c r="AX53" i="1"/>
  <c r="AL53" i="1"/>
  <c r="Z53" i="1"/>
  <c r="AZ53" i="1"/>
  <c r="AJ53" i="1"/>
  <c r="AB53" i="1"/>
  <c r="AM66" i="1"/>
  <c r="AJ66" i="1"/>
  <c r="AH20" i="1"/>
  <c r="Z50" i="1"/>
  <c r="AL50" i="1"/>
  <c r="AD75" i="1"/>
  <c r="Z75" i="1"/>
  <c r="AB75" i="1"/>
  <c r="AL75" i="1"/>
  <c r="Z40" i="1"/>
  <c r="AD13" i="1"/>
  <c r="AB68" i="1"/>
  <c r="AD68" i="1"/>
  <c r="Z34" i="1"/>
  <c r="AX6" i="1"/>
  <c r="Z10" i="1"/>
  <c r="AA78" i="1"/>
  <c r="AA76" i="1"/>
  <c r="Z92" i="1"/>
  <c r="AL73" i="1"/>
  <c r="BD47" i="1" l="1"/>
  <c r="BE47" i="1" s="1"/>
  <c r="V27" i="1"/>
  <c r="X27" i="1" s="1"/>
  <c r="V23" i="1"/>
  <c r="BC55" i="1"/>
  <c r="BC47" i="1"/>
  <c r="AJ27" i="1"/>
  <c r="AN27" i="1" s="1"/>
  <c r="AL33" i="1"/>
  <c r="AN33" i="1" s="1"/>
  <c r="BC66" i="1"/>
  <c r="AE91" i="1"/>
  <c r="BC91" i="1" s="1"/>
  <c r="AE6" i="1"/>
  <c r="BC6" i="1" s="1"/>
  <c r="AE66" i="1"/>
  <c r="AD84" i="1"/>
  <c r="AF84" i="1" s="1"/>
  <c r="AM3" i="1"/>
  <c r="AM28" i="1"/>
  <c r="V12" i="1"/>
  <c r="X12" i="1" s="1"/>
  <c r="AE40" i="1"/>
  <c r="V28" i="1"/>
  <c r="X28" i="1" s="1"/>
  <c r="AE27" i="1"/>
  <c r="BC27" i="1" s="1"/>
  <c r="AD40" i="1"/>
  <c r="AM8" i="1"/>
  <c r="BA65" i="1"/>
  <c r="AE8" i="1"/>
  <c r="Z27" i="1"/>
  <c r="AF27" i="1" s="1"/>
  <c r="AZ65" i="1"/>
  <c r="BB65" i="1" s="1"/>
  <c r="AB34" i="1"/>
  <c r="BA58" i="1"/>
  <c r="AD94" i="1"/>
  <c r="AF94" i="1" s="1"/>
  <c r="AE29" i="1"/>
  <c r="BC29" i="1" s="1"/>
  <c r="AE33" i="1"/>
  <c r="BC33" i="1" s="1"/>
  <c r="BA70" i="1"/>
  <c r="BA73" i="1"/>
  <c r="AE26" i="1"/>
  <c r="V8" i="1"/>
  <c r="X8" i="1" s="1"/>
  <c r="AE3" i="1"/>
  <c r="AH28" i="1"/>
  <c r="AN28" i="1" s="1"/>
  <c r="Z29" i="1"/>
  <c r="AF29" i="1" s="1"/>
  <c r="W15" i="1"/>
  <c r="V11" i="1"/>
  <c r="X11" i="1" s="1"/>
  <c r="AE21" i="1"/>
  <c r="AE28" i="1"/>
  <c r="V29" i="1"/>
  <c r="X29" i="1" s="1"/>
  <c r="AE7" i="1"/>
  <c r="V10" i="1"/>
  <c r="X10" i="1" s="1"/>
  <c r="BA39" i="1"/>
  <c r="BA15" i="1"/>
  <c r="W3" i="1"/>
  <c r="V30" i="1"/>
  <c r="X30" i="1" s="1"/>
  <c r="BA79" i="1"/>
  <c r="BA78" i="1"/>
  <c r="AE17" i="1"/>
  <c r="AD95" i="1"/>
  <c r="AF95" i="1" s="1"/>
  <c r="AN31" i="1"/>
  <c r="AD17" i="1"/>
  <c r="W19" i="1"/>
  <c r="BC19" i="1" s="1"/>
  <c r="AM31" i="1"/>
  <c r="W14" i="1"/>
  <c r="AM16" i="1"/>
  <c r="W26" i="1"/>
  <c r="AF81" i="1"/>
  <c r="AF91" i="1"/>
  <c r="AH42" i="1"/>
  <c r="AN42" i="1" s="1"/>
  <c r="AD49" i="1"/>
  <c r="AF49" i="1" s="1"/>
  <c r="AF90" i="1"/>
  <c r="AN90" i="1"/>
  <c r="AE60" i="1"/>
  <c r="AN88" i="1"/>
  <c r="BD88" i="1" s="1"/>
  <c r="V24" i="1"/>
  <c r="X24" i="1" s="1"/>
  <c r="AX70" i="1"/>
  <c r="BB70" i="1" s="1"/>
  <c r="AE15" i="1"/>
  <c r="AZ15" i="1"/>
  <c r="BB15" i="1" s="1"/>
  <c r="AF74" i="1"/>
  <c r="AE59" i="1"/>
  <c r="AF10" i="1"/>
  <c r="BD10" i="1" s="1"/>
  <c r="V25" i="1"/>
  <c r="X25" i="1" s="1"/>
  <c r="AL99" i="1"/>
  <c r="AN99" i="1" s="1"/>
  <c r="AF61" i="1"/>
  <c r="AD52" i="1"/>
  <c r="AF52" i="1" s="1"/>
  <c r="AM38" i="1"/>
  <c r="AF46" i="1"/>
  <c r="BA56" i="1"/>
  <c r="BA42" i="1"/>
  <c r="AM70" i="1"/>
  <c r="AZ58" i="1"/>
  <c r="BB58" i="1" s="1"/>
  <c r="V7" i="1"/>
  <c r="X7" i="1" s="1"/>
  <c r="BA50" i="1"/>
  <c r="AF79" i="1"/>
  <c r="AZ90" i="1"/>
  <c r="BB90" i="1" s="1"/>
  <c r="AM49" i="1"/>
  <c r="BC49" i="1" s="1"/>
  <c r="AM2" i="1"/>
  <c r="AM7" i="1"/>
  <c r="AM58" i="1"/>
  <c r="AM87" i="1"/>
  <c r="BC87" i="1" s="1"/>
  <c r="AM50" i="1"/>
  <c r="BC50" i="1" s="1"/>
  <c r="BA2" i="1"/>
  <c r="BA23" i="1"/>
  <c r="AF15" i="1"/>
  <c r="AB26" i="1"/>
  <c r="AF26" i="1" s="1"/>
  <c r="AM41" i="1"/>
  <c r="BA40" i="1"/>
  <c r="AF31" i="1"/>
  <c r="BB82" i="1"/>
  <c r="V9" i="1"/>
  <c r="X9" i="1" s="1"/>
  <c r="BA24" i="1"/>
  <c r="AM79" i="1"/>
  <c r="BC79" i="1" s="1"/>
  <c r="BB39" i="1"/>
  <c r="AJ58" i="1"/>
  <c r="AN58" i="1" s="1"/>
  <c r="BB78" i="1"/>
  <c r="AF99" i="1"/>
  <c r="AF89" i="1"/>
  <c r="BA18" i="1"/>
  <c r="AM9" i="1"/>
  <c r="AH9" i="1"/>
  <c r="AN9" i="1" s="1"/>
  <c r="BB50" i="1"/>
  <c r="V45" i="1"/>
  <c r="X45" i="1" s="1"/>
  <c r="AE65" i="1"/>
  <c r="BA59" i="1"/>
  <c r="BA62" i="1"/>
  <c r="BA83" i="1"/>
  <c r="AM60" i="1"/>
  <c r="AJ49" i="1"/>
  <c r="AN49" i="1" s="1"/>
  <c r="AF60" i="1"/>
  <c r="BB74" i="1"/>
  <c r="BA93" i="1"/>
  <c r="BB18" i="1"/>
  <c r="AN81" i="1"/>
  <c r="AE42" i="1"/>
  <c r="BC42" i="1" s="1"/>
  <c r="BA45" i="1"/>
  <c r="AX23" i="1"/>
  <c r="BB23" i="1" s="1"/>
  <c r="AJ79" i="1"/>
  <c r="AN79" i="1" s="1"/>
  <c r="BA84" i="1"/>
  <c r="BA52" i="1"/>
  <c r="V13" i="1"/>
  <c r="X13" i="1" s="1"/>
  <c r="AX99" i="1"/>
  <c r="BB99" i="1" s="1"/>
  <c r="AD71" i="1"/>
  <c r="AF71" i="1" s="1"/>
  <c r="AN74" i="1"/>
  <c r="BA82" i="1"/>
  <c r="AM15" i="1"/>
  <c r="BA74" i="1"/>
  <c r="AE97" i="1"/>
  <c r="AM18" i="1"/>
  <c r="AM45" i="1"/>
  <c r="AF67" i="1"/>
  <c r="BA36" i="1"/>
  <c r="Z17" i="1"/>
  <c r="BA30" i="1"/>
  <c r="AM35" i="1"/>
  <c r="AE70" i="1"/>
  <c r="AZ45" i="1"/>
  <c r="BB45" i="1" s="1"/>
  <c r="AE57" i="1"/>
  <c r="AD82" i="1"/>
  <c r="AF82" i="1" s="1"/>
  <c r="AF57" i="1"/>
  <c r="AF56" i="1"/>
  <c r="AF19" i="1"/>
  <c r="BD19" i="1" s="1"/>
  <c r="AF64" i="1"/>
  <c r="AN5" i="1"/>
  <c r="AN64" i="1"/>
  <c r="AZ56" i="1"/>
  <c r="BB56" i="1" s="1"/>
  <c r="BA64" i="1"/>
  <c r="AF18" i="1"/>
  <c r="V22" i="1"/>
  <c r="X22" i="1" s="1"/>
  <c r="AE72" i="1"/>
  <c r="BA34" i="1"/>
  <c r="AZ42" i="1"/>
  <c r="BB42" i="1" s="1"/>
  <c r="AM90" i="1"/>
  <c r="BC90" i="1" s="1"/>
  <c r="AN37" i="1"/>
  <c r="BA13" i="1"/>
  <c r="AF34" i="1"/>
  <c r="AL60" i="1"/>
  <c r="AN60" i="1" s="1"/>
  <c r="AM80" i="1"/>
  <c r="BC80" i="1" s="1"/>
  <c r="BB92" i="1"/>
  <c r="AN52" i="1"/>
  <c r="BB46" i="1"/>
  <c r="AE18" i="1"/>
  <c r="AF86" i="1"/>
  <c r="AD93" i="1"/>
  <c r="AF93" i="1" s="1"/>
  <c r="V5" i="1"/>
  <c r="X5" i="1" s="1"/>
  <c r="BB22" i="1"/>
  <c r="BA22" i="1"/>
  <c r="AF36" i="1"/>
  <c r="AM30" i="1"/>
  <c r="AF77" i="1"/>
  <c r="AF96" i="1"/>
  <c r="AF41" i="1"/>
  <c r="BB24" i="1"/>
  <c r="AZ79" i="1"/>
  <c r="BB79" i="1" s="1"/>
  <c r="AB7" i="1"/>
  <c r="AF7" i="1" s="1"/>
  <c r="AL30" i="1"/>
  <c r="AN30" i="1" s="1"/>
  <c r="BB57" i="1"/>
  <c r="AN45" i="1"/>
  <c r="BA86" i="1"/>
  <c r="BB34" i="1"/>
  <c r="AM39" i="1"/>
  <c r="AN85" i="1"/>
  <c r="BA71" i="1"/>
  <c r="AE35" i="1"/>
  <c r="BA43" i="1"/>
  <c r="AE36" i="1"/>
  <c r="BA48" i="1"/>
  <c r="AM69" i="1"/>
  <c r="BC69" i="1" s="1"/>
  <c r="AN96" i="1"/>
  <c r="BB41" i="1"/>
  <c r="BB31" i="1"/>
  <c r="AZ83" i="1"/>
  <c r="BB83" i="1" s="1"/>
  <c r="AM64" i="1"/>
  <c r="BC64" i="1" s="1"/>
  <c r="AF72" i="1"/>
  <c r="BA35" i="1"/>
  <c r="AF22" i="1"/>
  <c r="BA72" i="1"/>
  <c r="BB52" i="1"/>
  <c r="BB72" i="1"/>
  <c r="AE46" i="1"/>
  <c r="AE25" i="1"/>
  <c r="AE13" i="1"/>
  <c r="AM96" i="1"/>
  <c r="BC96" i="1" s="1"/>
  <c r="BB35" i="1"/>
  <c r="AF5" i="1"/>
  <c r="BA31" i="1"/>
  <c r="BB36" i="1"/>
  <c r="BB20" i="1"/>
  <c r="AF23" i="1"/>
  <c r="BA14" i="1"/>
  <c r="BA11" i="1"/>
  <c r="AN93" i="1"/>
  <c r="AF43" i="1"/>
  <c r="AE11" i="1"/>
  <c r="AM65" i="1"/>
  <c r="BC65" i="1" s="1"/>
  <c r="AF12" i="1"/>
  <c r="AF98" i="1"/>
  <c r="BB63" i="1"/>
  <c r="AE41" i="1"/>
  <c r="AN72" i="1"/>
  <c r="BA7" i="1"/>
  <c r="BB38" i="1"/>
  <c r="AH7" i="1"/>
  <c r="AN7" i="1" s="1"/>
  <c r="AN84" i="1"/>
  <c r="AN57" i="1"/>
  <c r="AN11" i="1"/>
  <c r="AM23" i="1"/>
  <c r="AN22" i="1"/>
  <c r="AN36" i="1"/>
  <c r="BA41" i="1"/>
  <c r="BB81" i="1"/>
  <c r="BA38" i="1"/>
  <c r="AF62" i="1"/>
  <c r="AM74" i="1"/>
  <c r="BC74" i="1" s="1"/>
  <c r="BB93" i="1"/>
  <c r="AM37" i="1"/>
  <c r="BC37" i="1" s="1"/>
  <c r="AM36" i="1"/>
  <c r="W2" i="1"/>
  <c r="AN70" i="1"/>
  <c r="AM59" i="1"/>
  <c r="AF48" i="1"/>
  <c r="AN68" i="1"/>
  <c r="AM22" i="1"/>
  <c r="BB7" i="1"/>
  <c r="BA5" i="1"/>
  <c r="AN87" i="1"/>
  <c r="BB55" i="1"/>
  <c r="AF20" i="1"/>
  <c r="AM13" i="1"/>
  <c r="AD50" i="1"/>
  <c r="AF50" i="1" s="1"/>
  <c r="AN46" i="1"/>
  <c r="BA46" i="1"/>
  <c r="AN55" i="1"/>
  <c r="BB3" i="1"/>
  <c r="AN48" i="1"/>
  <c r="AF51" i="1"/>
  <c r="AE45" i="1"/>
  <c r="AF65" i="1"/>
  <c r="BB43" i="1"/>
  <c r="AF45" i="1"/>
  <c r="AE56" i="1"/>
  <c r="AM72" i="1"/>
  <c r="BC72" i="1" s="1"/>
  <c r="AN24" i="1"/>
  <c r="AE43" i="1"/>
  <c r="BA61" i="1"/>
  <c r="V38" i="1"/>
  <c r="X38" i="1" s="1"/>
  <c r="BB11" i="1"/>
  <c r="AE24" i="1"/>
  <c r="V18" i="1"/>
  <c r="X18" i="1" s="1"/>
  <c r="BA60" i="1"/>
  <c r="Z21" i="1"/>
  <c r="AF21" i="1" s="1"/>
  <c r="AN39" i="1"/>
  <c r="BB60" i="1"/>
  <c r="BB97" i="1"/>
  <c r="BA49" i="1"/>
  <c r="AE22" i="1"/>
  <c r="BC22" i="1" s="1"/>
  <c r="AH65" i="1"/>
  <c r="AN65" i="1" s="1"/>
  <c r="AF33" i="1"/>
  <c r="AE23" i="1"/>
  <c r="AF70" i="1"/>
  <c r="AD25" i="1"/>
  <c r="AF25" i="1" s="1"/>
  <c r="AM97" i="1"/>
  <c r="AN97" i="1"/>
  <c r="AB24" i="1"/>
  <c r="AF24" i="1" s="1"/>
  <c r="AF16" i="1"/>
  <c r="BB48" i="1"/>
  <c r="BB40" i="1"/>
  <c r="V21" i="1"/>
  <c r="X21" i="1" s="1"/>
  <c r="AF55" i="1"/>
  <c r="AN18" i="1"/>
  <c r="AF97" i="1"/>
  <c r="AM24" i="1"/>
  <c r="AZ2" i="1"/>
  <c r="BB2" i="1" s="1"/>
  <c r="AE16" i="1"/>
  <c r="AF58" i="1"/>
  <c r="AN66" i="1"/>
  <c r="AX13" i="1"/>
  <c r="BB13" i="1" s="1"/>
  <c r="AE31" i="1"/>
  <c r="AN8" i="1"/>
  <c r="AE58" i="1"/>
  <c r="AL16" i="1"/>
  <c r="AN16" i="1" s="1"/>
  <c r="AF11" i="1"/>
  <c r="BB62" i="1"/>
  <c r="BB54" i="1"/>
  <c r="BB77" i="1"/>
  <c r="AM56" i="1"/>
  <c r="AE2" i="1"/>
  <c r="BC2" i="1" s="1"/>
  <c r="AE48" i="1"/>
  <c r="BB27" i="1"/>
  <c r="AE5" i="1"/>
  <c r="AM48" i="1"/>
  <c r="BA97" i="1"/>
  <c r="BB96" i="1"/>
  <c r="AM61" i="1"/>
  <c r="BC61" i="1" s="1"/>
  <c r="BB61" i="1"/>
  <c r="AN56" i="1"/>
  <c r="AF8" i="1"/>
  <c r="AF38" i="1"/>
  <c r="AN91" i="1"/>
  <c r="AM52" i="1"/>
  <c r="BC52" i="1" s="1"/>
  <c r="AM5" i="1"/>
  <c r="BB8" i="1"/>
  <c r="AE38" i="1"/>
  <c r="BC38" i="1" s="1"/>
  <c r="AF92" i="1"/>
  <c r="AM14" i="1"/>
  <c r="AM34" i="1"/>
  <c r="BC34" i="1" s="1"/>
  <c r="AM93" i="1"/>
  <c r="BC93" i="1" s="1"/>
  <c r="AM46" i="1"/>
  <c r="BC46" i="1" s="1"/>
  <c r="AE39" i="1"/>
  <c r="AN23" i="1"/>
  <c r="V16" i="1"/>
  <c r="X16" i="1" s="1"/>
  <c r="AN38" i="1"/>
  <c r="AF6" i="1"/>
  <c r="AM11" i="1"/>
  <c r="BA92" i="1"/>
  <c r="AN2" i="1"/>
  <c r="AN86" i="1"/>
  <c r="AM51" i="1"/>
  <c r="BC51" i="1" s="1"/>
  <c r="AN41" i="1"/>
  <c r="BA80" i="1"/>
  <c r="BB80" i="1"/>
  <c r="BB49" i="1"/>
  <c r="BB14" i="1"/>
  <c r="AN77" i="1"/>
  <c r="BB86" i="1"/>
  <c r="AN63" i="1"/>
  <c r="AM63" i="1"/>
  <c r="BB5" i="1"/>
  <c r="BB66" i="1"/>
  <c r="AE20" i="1"/>
  <c r="AN3" i="1"/>
  <c r="AM75" i="1"/>
  <c r="BC75" i="1" s="1"/>
  <c r="BB73" i="1"/>
  <c r="AN50" i="1"/>
  <c r="AN83" i="1"/>
  <c r="BA20" i="1"/>
  <c r="AF28" i="1"/>
  <c r="AN44" i="1"/>
  <c r="AM57" i="1"/>
  <c r="BC57" i="1" s="1"/>
  <c r="AN71" i="1"/>
  <c r="BB87" i="1"/>
  <c r="AF66" i="1"/>
  <c r="AN61" i="1"/>
  <c r="BD61" i="1" s="1"/>
  <c r="AM94" i="1"/>
  <c r="BC94" i="1" s="1"/>
  <c r="AN32" i="1"/>
  <c r="BB94" i="1"/>
  <c r="AN35" i="1"/>
  <c r="AD69" i="1"/>
  <c r="AF69" i="1" s="1"/>
  <c r="BA57" i="1"/>
  <c r="AE62" i="1"/>
  <c r="AN6" i="1"/>
  <c r="BA94" i="1"/>
  <c r="AM77" i="1"/>
  <c r="BC77" i="1" s="1"/>
  <c r="BA68" i="1"/>
  <c r="BA63" i="1"/>
  <c r="AZ89" i="1"/>
  <c r="BB89" i="1" s="1"/>
  <c r="AZ30" i="1"/>
  <c r="BB30" i="1" s="1"/>
  <c r="BB33" i="1"/>
  <c r="AF37" i="1"/>
  <c r="AN29" i="1"/>
  <c r="AE37" i="1"/>
  <c r="BB25" i="1"/>
  <c r="AF30" i="1"/>
  <c r="AM17" i="1"/>
  <c r="AN17" i="1"/>
  <c r="BA25" i="1"/>
  <c r="AF14" i="1"/>
  <c r="AF3" i="1"/>
  <c r="AF32" i="1"/>
  <c r="AM71" i="1"/>
  <c r="BC71" i="1" s="1"/>
  <c r="BB64" i="1"/>
  <c r="AN59" i="1"/>
  <c r="AM84" i="1"/>
  <c r="BC84" i="1" s="1"/>
  <c r="BB68" i="1"/>
  <c r="AN13" i="1"/>
  <c r="AF59" i="1"/>
  <c r="AZ69" i="1"/>
  <c r="BB69" i="1" s="1"/>
  <c r="BA69" i="1"/>
  <c r="AX16" i="1"/>
  <c r="BB16" i="1" s="1"/>
  <c r="BA16" i="1"/>
  <c r="AX71" i="1"/>
  <c r="BB71" i="1" s="1"/>
  <c r="AE32" i="1"/>
  <c r="BB85" i="1"/>
  <c r="AE30" i="1"/>
  <c r="BC30" i="1" s="1"/>
  <c r="AN89" i="1"/>
  <c r="BB51" i="1"/>
  <c r="AM89" i="1"/>
  <c r="BC89" i="1" s="1"/>
  <c r="BA77" i="1"/>
  <c r="BB29" i="1"/>
  <c r="AN94" i="1"/>
  <c r="AF39" i="1"/>
  <c r="AF80" i="1"/>
  <c r="AE14" i="1"/>
  <c r="AF87" i="1"/>
  <c r="AN20" i="1"/>
  <c r="AM68" i="1"/>
  <c r="BC68" i="1" s="1"/>
  <c r="BB84" i="1"/>
  <c r="AJ80" i="1"/>
  <c r="AN80" i="1" s="1"/>
  <c r="AM32" i="1"/>
  <c r="BC32" i="1" s="1"/>
  <c r="BB26" i="1"/>
  <c r="BA26" i="1"/>
  <c r="W4" i="1"/>
  <c r="V4" i="1"/>
  <c r="X4" i="1" s="1"/>
  <c r="AF42" i="1"/>
  <c r="AJ21" i="1"/>
  <c r="AN21" i="1" s="1"/>
  <c r="AM21" i="1"/>
  <c r="AL69" i="1"/>
  <c r="AN69" i="1" s="1"/>
  <c r="BA17" i="1"/>
  <c r="AX17" i="1"/>
  <c r="BB17" i="1" s="1"/>
  <c r="AM26" i="1"/>
  <c r="AH26" i="1"/>
  <c r="AN26" i="1" s="1"/>
  <c r="W17" i="1"/>
  <c r="V17" i="1"/>
  <c r="X17" i="1" s="1"/>
  <c r="AB63" i="1"/>
  <c r="AF63" i="1" s="1"/>
  <c r="AE63" i="1"/>
  <c r="BA51" i="1"/>
  <c r="BA21" i="1"/>
  <c r="AD44" i="1"/>
  <c r="AF44" i="1" s="1"/>
  <c r="AE44" i="1"/>
  <c r="AM20" i="1"/>
  <c r="BB59" i="1"/>
  <c r="AM67" i="1"/>
  <c r="BC67" i="1" s="1"/>
  <c r="AH67" i="1"/>
  <c r="AN67" i="1" s="1"/>
  <c r="AH25" i="1"/>
  <c r="AN25" i="1" s="1"/>
  <c r="AM25" i="1"/>
  <c r="W20" i="1"/>
  <c r="V20" i="1"/>
  <c r="X20" i="1" s="1"/>
  <c r="BA54" i="1"/>
  <c r="AM44" i="1"/>
  <c r="AF35" i="1"/>
  <c r="AD83" i="1"/>
  <c r="AF83" i="1" s="1"/>
  <c r="AE83" i="1"/>
  <c r="BC83" i="1" s="1"/>
  <c r="BB67" i="1"/>
  <c r="BA67" i="1"/>
  <c r="AL54" i="1"/>
  <c r="AN54" i="1" s="1"/>
  <c r="AM54" i="1"/>
  <c r="AN14" i="1"/>
  <c r="BB28" i="1"/>
  <c r="AH92" i="1"/>
  <c r="AN92" i="1" s="1"/>
  <c r="AM92" i="1"/>
  <c r="BC92" i="1" s="1"/>
  <c r="AF85" i="1"/>
  <c r="AE54" i="1"/>
  <c r="AD54" i="1"/>
  <c r="AF54" i="1" s="1"/>
  <c r="AF88" i="1"/>
  <c r="AN51" i="1"/>
  <c r="AX32" i="1"/>
  <c r="BB32" i="1" s="1"/>
  <c r="BA32" i="1"/>
  <c r="BB75" i="1"/>
  <c r="BA75" i="1"/>
  <c r="BA37" i="1"/>
  <c r="AX37" i="1"/>
  <c r="BB37" i="1" s="1"/>
  <c r="AL62" i="1"/>
  <c r="AN62" i="1" s="1"/>
  <c r="AM62" i="1"/>
  <c r="BC62" i="1" s="1"/>
  <c r="AX21" i="1"/>
  <c r="BB21" i="1" s="1"/>
  <c r="AF68" i="1"/>
  <c r="AF53" i="1"/>
  <c r="AN53" i="1"/>
  <c r="BB53" i="1"/>
  <c r="BB91" i="1"/>
  <c r="AJ76" i="1"/>
  <c r="AN76" i="1" s="1"/>
  <c r="AM76" i="1"/>
  <c r="BC76" i="1" s="1"/>
  <c r="AD73" i="1"/>
  <c r="AF73" i="1" s="1"/>
  <c r="AE73" i="1"/>
  <c r="AH82" i="1"/>
  <c r="AN82" i="1" s="1"/>
  <c r="AM82" i="1"/>
  <c r="BC82" i="1" s="1"/>
  <c r="AB9" i="1"/>
  <c r="AF9" i="1" s="1"/>
  <c r="AE9" i="1"/>
  <c r="AE76" i="1"/>
  <c r="AB76" i="1"/>
  <c r="AF76" i="1" s="1"/>
  <c r="AN34" i="1"/>
  <c r="AM4" i="1"/>
  <c r="AH4" i="1"/>
  <c r="AB78" i="1"/>
  <c r="AF78" i="1" s="1"/>
  <c r="AE78" i="1"/>
  <c r="AX9" i="1"/>
  <c r="BB9" i="1" s="1"/>
  <c r="BA9" i="1"/>
  <c r="AX76" i="1"/>
  <c r="BB76" i="1" s="1"/>
  <c r="BA76" i="1"/>
  <c r="AJ78" i="1"/>
  <c r="AN78" i="1" s="1"/>
  <c r="AM78" i="1"/>
  <c r="BC78" i="1" s="1"/>
  <c r="BA4" i="1"/>
  <c r="AJ73" i="1"/>
  <c r="AN73" i="1" s="1"/>
  <c r="AM73" i="1"/>
  <c r="AM95" i="1"/>
  <c r="BC95" i="1" s="1"/>
  <c r="AL95" i="1"/>
  <c r="AN95" i="1" s="1"/>
  <c r="AZ95" i="1"/>
  <c r="BB95" i="1" s="1"/>
  <c r="BA95" i="1"/>
  <c r="AF75" i="1"/>
  <c r="X23" i="1"/>
  <c r="AF2" i="1"/>
  <c r="AB40" i="1"/>
  <c r="AF40" i="1" s="1"/>
  <c r="AN75" i="1"/>
  <c r="AX98" i="1"/>
  <c r="BB98" i="1" s="1"/>
  <c r="BA98" i="1"/>
  <c r="AN15" i="1"/>
  <c r="BB6" i="1"/>
  <c r="AJ43" i="1"/>
  <c r="AN43" i="1" s="1"/>
  <c r="AM43" i="1"/>
  <c r="BC43" i="1" s="1"/>
  <c r="AM40" i="1"/>
  <c r="AJ40" i="1"/>
  <c r="AN40" i="1" s="1"/>
  <c r="Z4" i="1"/>
  <c r="AF4" i="1" s="1"/>
  <c r="AE4" i="1"/>
  <c r="BA44" i="1"/>
  <c r="AX44" i="1"/>
  <c r="BB44" i="1" s="1"/>
  <c r="AF13" i="1"/>
  <c r="AJ98" i="1"/>
  <c r="AN98" i="1" s="1"/>
  <c r="AM98" i="1"/>
  <c r="BC98" i="1" s="1"/>
  <c r="BD94" i="1" l="1"/>
  <c r="BE94" i="1" s="1"/>
  <c r="BD50" i="1"/>
  <c r="BE50" i="1" s="1"/>
  <c r="BD43" i="1"/>
  <c r="BE43" i="1" s="1"/>
  <c r="BD62" i="1"/>
  <c r="BE62" i="1" s="1"/>
  <c r="BD77" i="1"/>
  <c r="BE77" i="1" s="1"/>
  <c r="BD98" i="1"/>
  <c r="BE98" i="1" s="1"/>
  <c r="BD87" i="1"/>
  <c r="BE87" i="1" s="1"/>
  <c r="BD99" i="1"/>
  <c r="BE99" i="1" s="1"/>
  <c r="BD75" i="1"/>
  <c r="BE75" i="1" s="1"/>
  <c r="BD89" i="1"/>
  <c r="BE89" i="1" s="1"/>
  <c r="BD36" i="1"/>
  <c r="BE36" i="1" s="1"/>
  <c r="BD5" i="1"/>
  <c r="BE5" i="1" s="1"/>
  <c r="BD96" i="1"/>
  <c r="BE96" i="1" s="1"/>
  <c r="BD60" i="1"/>
  <c r="BE60" i="1" s="1"/>
  <c r="BD90" i="1"/>
  <c r="BE90" i="1" s="1"/>
  <c r="BD56" i="1"/>
  <c r="BE56" i="1" s="1"/>
  <c r="BD24" i="1"/>
  <c r="BE24" i="1" s="1"/>
  <c r="BD72" i="1"/>
  <c r="BE72" i="1" s="1"/>
  <c r="BD93" i="1"/>
  <c r="BE93" i="1" s="1"/>
  <c r="BD74" i="1"/>
  <c r="BE74" i="1" s="1"/>
  <c r="BD78" i="1"/>
  <c r="BE78" i="1" s="1"/>
  <c r="BD92" i="1"/>
  <c r="BE92" i="1" s="1"/>
  <c r="BD67" i="1"/>
  <c r="BE67" i="1" s="1"/>
  <c r="BD69" i="1"/>
  <c r="BE69" i="1" s="1"/>
  <c r="BD33" i="1"/>
  <c r="BD80" i="1"/>
  <c r="BE80" i="1" s="1"/>
  <c r="BD68" i="1"/>
  <c r="BE68" i="1" s="1"/>
  <c r="BD81" i="1"/>
  <c r="BE81" i="1" s="1"/>
  <c r="BD95" i="1"/>
  <c r="BE95" i="1" s="1"/>
  <c r="BD51" i="1"/>
  <c r="BE51" i="1" s="1"/>
  <c r="BD86" i="1"/>
  <c r="BE86" i="1" s="1"/>
  <c r="BD64" i="1"/>
  <c r="BE64" i="1" s="1"/>
  <c r="BD85" i="1"/>
  <c r="BE85" i="1" s="1"/>
  <c r="BD79" i="1"/>
  <c r="BE79" i="1" s="1"/>
  <c r="BC18" i="1"/>
  <c r="BC40" i="1"/>
  <c r="BC9" i="1"/>
  <c r="BD71" i="1"/>
  <c r="BE71" i="1" s="1"/>
  <c r="BD66" i="1"/>
  <c r="BE66" i="1" s="1"/>
  <c r="BD12" i="1"/>
  <c r="BE12" i="1" s="1"/>
  <c r="BD52" i="1"/>
  <c r="BE52" i="1" s="1"/>
  <c r="BD31" i="1"/>
  <c r="BE31" i="1" s="1"/>
  <c r="BD30" i="1"/>
  <c r="BE30" i="1" s="1"/>
  <c r="BD91" i="1"/>
  <c r="BC23" i="1"/>
  <c r="BD70" i="1"/>
  <c r="BC35" i="1"/>
  <c r="BD53" i="1"/>
  <c r="BE53" i="1" s="1"/>
  <c r="BD44" i="1"/>
  <c r="BE44" i="1" s="1"/>
  <c r="BC3" i="1"/>
  <c r="BD34" i="1"/>
  <c r="BE34" i="1" s="1"/>
  <c r="BD41" i="1"/>
  <c r="BE41" i="1" s="1"/>
  <c r="BD46" i="1"/>
  <c r="BE46" i="1" s="1"/>
  <c r="BD82" i="1"/>
  <c r="BE82" i="1" s="1"/>
  <c r="BC14" i="1"/>
  <c r="BD65" i="1"/>
  <c r="BE65" i="1" s="1"/>
  <c r="BC36" i="1"/>
  <c r="BD49" i="1"/>
  <c r="BE49" i="1" s="1"/>
  <c r="BC44" i="1"/>
  <c r="BD63" i="1"/>
  <c r="BE63" i="1" s="1"/>
  <c r="BC56" i="1"/>
  <c r="BC97" i="1"/>
  <c r="BC60" i="1"/>
  <c r="BC63" i="1"/>
  <c r="BD97" i="1"/>
  <c r="BE97" i="1" s="1"/>
  <c r="BD40" i="1"/>
  <c r="BE40" i="1" s="1"/>
  <c r="BD76" i="1"/>
  <c r="BE76" i="1" s="1"/>
  <c r="BC54" i="1"/>
  <c r="BD37" i="1"/>
  <c r="BE37" i="1" s="1"/>
  <c r="BC31" i="1"/>
  <c r="BC73" i="1"/>
  <c r="BD59" i="1"/>
  <c r="BE59" i="1" s="1"/>
  <c r="BD57" i="1"/>
  <c r="BE57" i="1" s="1"/>
  <c r="BD42" i="1"/>
  <c r="BE42" i="1" s="1"/>
  <c r="BC8" i="1"/>
  <c r="BD83" i="1"/>
  <c r="BE83" i="1" s="1"/>
  <c r="BD54" i="1"/>
  <c r="BE54" i="1" s="1"/>
  <c r="BD73" i="1"/>
  <c r="BE73" i="1" s="1"/>
  <c r="BD35" i="1"/>
  <c r="BE35" i="1" s="1"/>
  <c r="BC48" i="1"/>
  <c r="BD21" i="1"/>
  <c r="BE21" i="1" s="1"/>
  <c r="BD48" i="1"/>
  <c r="BE48" i="1" s="1"/>
  <c r="BC59" i="1"/>
  <c r="BD84" i="1"/>
  <c r="BE84" i="1" s="1"/>
  <c r="BC58" i="1"/>
  <c r="BD32" i="1"/>
  <c r="BE32" i="1" s="1"/>
  <c r="BD55" i="1"/>
  <c r="BE55" i="1" s="1"/>
  <c r="BD58" i="1"/>
  <c r="BE58" i="1" s="1"/>
  <c r="BC41" i="1"/>
  <c r="BC70" i="1"/>
  <c r="BC4" i="1"/>
  <c r="BD45" i="1"/>
  <c r="BE45" i="1" s="1"/>
  <c r="BD11" i="1"/>
  <c r="BE11" i="1" s="1"/>
  <c r="BD2" i="1"/>
  <c r="BE2" i="1" s="1"/>
  <c r="BD39" i="1"/>
  <c r="BE39" i="1" s="1"/>
  <c r="BD25" i="1"/>
  <c r="BE25" i="1" s="1"/>
  <c r="BD23" i="1"/>
  <c r="BE23" i="1" s="1"/>
  <c r="BC25" i="1"/>
  <c r="BC16" i="1"/>
  <c r="BD28" i="1"/>
  <c r="BE28" i="1" s="1"/>
  <c r="BD9" i="1"/>
  <c r="BE9" i="1" s="1"/>
  <c r="BC11" i="1"/>
  <c r="BD14" i="1"/>
  <c r="BE14" i="1" s="1"/>
  <c r="BC17" i="1"/>
  <c r="BC7" i="1"/>
  <c r="BD22" i="1"/>
  <c r="BE22" i="1" s="1"/>
  <c r="BD18" i="1"/>
  <c r="BE18" i="1" s="1"/>
  <c r="BD15" i="1"/>
  <c r="BE15" i="1" s="1"/>
  <c r="BC39" i="1"/>
  <c r="BD29" i="1"/>
  <c r="BE29" i="1" s="1"/>
  <c r="BC28" i="1"/>
  <c r="BC26" i="1"/>
  <c r="BC45" i="1"/>
  <c r="BC13" i="1"/>
  <c r="BC21" i="1"/>
  <c r="BD27" i="1"/>
  <c r="BE27" i="1" s="1"/>
  <c r="BC15" i="1"/>
  <c r="BC20" i="1"/>
  <c r="BD38" i="1"/>
  <c r="BE38" i="1" s="1"/>
  <c r="BC5" i="1"/>
  <c r="BD20" i="1"/>
  <c r="BE20" i="1" s="1"/>
  <c r="BD13" i="1"/>
  <c r="BE13" i="1" s="1"/>
  <c r="BD6" i="1"/>
  <c r="BE6" i="1" s="1"/>
  <c r="BD8" i="1"/>
  <c r="BD16" i="1"/>
  <c r="BE16" i="1" s="1"/>
  <c r="BD7" i="1"/>
  <c r="BE7" i="1" s="1"/>
  <c r="BD3" i="1"/>
  <c r="BE3" i="1" s="1"/>
  <c r="BC24" i="1"/>
  <c r="BD26" i="1"/>
  <c r="BE26" i="1" s="1"/>
  <c r="BE10" i="1"/>
  <c r="AF17" i="1"/>
  <c r="BE88" i="1"/>
  <c r="BE8" i="1"/>
  <c r="BE70" i="1"/>
  <c r="BE91" i="1"/>
  <c r="BE33" i="1"/>
  <c r="BE61" i="1"/>
  <c r="BE19" i="1"/>
  <c r="AN4" i="1"/>
  <c r="BB4" i="1"/>
  <c r="BD4" i="1" l="1"/>
  <c r="BE4" i="1" s="1"/>
  <c r="BD17" i="1"/>
  <c r="BE17" i="1" s="1"/>
</calcChain>
</file>

<file path=xl/sharedStrings.xml><?xml version="1.0" encoding="utf-8"?>
<sst xmlns="http://schemas.openxmlformats.org/spreadsheetml/2006/main" count="1349" uniqueCount="292">
  <si>
    <t>Total Students Affected</t>
  </si>
  <si>
    <t>Total Textbook Cost Savings</t>
  </si>
  <si>
    <t>Annual Impact Projections (With All Projects Implemented)</t>
  </si>
  <si>
    <t>Grant #</t>
  </si>
  <si>
    <t>Round #</t>
  </si>
  <si>
    <t xml:space="preserve">Institution </t>
  </si>
  <si>
    <t>Total Award</t>
  </si>
  <si>
    <t>Project Lead</t>
  </si>
  <si>
    <t>Email Address</t>
  </si>
  <si>
    <t>Course Names</t>
  </si>
  <si>
    <t>Course Numbers</t>
  </si>
  <si>
    <t>Subject Area</t>
  </si>
  <si>
    <t>Final Report: Perceptions</t>
  </si>
  <si>
    <t>Final Report: Outcomes</t>
  </si>
  <si>
    <t>Final Report: Retention</t>
  </si>
  <si>
    <t>Annual Savings</t>
  </si>
  <si>
    <t>Savings Per Student</t>
  </si>
  <si>
    <t>Students Per Summer</t>
  </si>
  <si>
    <t>Students Per Fall</t>
  </si>
  <si>
    <t>Students Per Spring</t>
  </si>
  <si>
    <t>1st Implementation Sem.</t>
  </si>
  <si>
    <t>Spring 2019 Students</t>
  </si>
  <si>
    <t>Spring 2019 Savings</t>
  </si>
  <si>
    <t>Total AY 2018-2019 Students</t>
  </si>
  <si>
    <t>Summer 2019 Students</t>
  </si>
  <si>
    <t>Summer 2019 Savings</t>
  </si>
  <si>
    <t>Fall 2019 Students</t>
  </si>
  <si>
    <t>Fall 2019 Savings</t>
  </si>
  <si>
    <t>Spring 2020 Students</t>
  </si>
  <si>
    <t>Spring 2020 Savings</t>
  </si>
  <si>
    <t>Total AY 2019-2020 Students</t>
  </si>
  <si>
    <t>Total AY 2019-2020 Savings</t>
  </si>
  <si>
    <t>Summer 2020 Students</t>
  </si>
  <si>
    <t>Summer 2020 Savings</t>
  </si>
  <si>
    <t>Fall 2020 Students</t>
  </si>
  <si>
    <t>Fall 2020 Savings</t>
  </si>
  <si>
    <t>Spring 2021 Students</t>
  </si>
  <si>
    <t>Spring 2021 Savings</t>
  </si>
  <si>
    <t>Total AY 2020-2021 Students</t>
  </si>
  <si>
    <t>Total AY 2020-2021 Savings</t>
  </si>
  <si>
    <t>Summer 2021 Students</t>
  </si>
  <si>
    <t>Summer 2021 Savings</t>
  </si>
  <si>
    <t>Total AY 2021-2022 Students</t>
  </si>
  <si>
    <t>Total AY 2021-2022 Savings</t>
  </si>
  <si>
    <t>Grand Total Students</t>
  </si>
  <si>
    <t>Grand Total Savings</t>
  </si>
  <si>
    <t>Savings per $1 Awarded</t>
  </si>
  <si>
    <t>01</t>
  </si>
  <si>
    <t>American Government</t>
  </si>
  <si>
    <t>POLS 1101</t>
  </si>
  <si>
    <t>Political Science</t>
  </si>
  <si>
    <t>Neutral</t>
  </si>
  <si>
    <t>Continued</t>
  </si>
  <si>
    <t>Nursing Research for Evidence-Based Practice</t>
  </si>
  <si>
    <t>NURS 4402</t>
  </si>
  <si>
    <t xml:space="preserve">Nursing </t>
  </si>
  <si>
    <t>Negative</t>
  </si>
  <si>
    <t>Not Measured</t>
  </si>
  <si>
    <t>Unknown</t>
  </si>
  <si>
    <t>Discontinued</t>
  </si>
  <si>
    <t>Calculus II</t>
  </si>
  <si>
    <t>MATH 2254</t>
  </si>
  <si>
    <t>Mathematical Subjects</t>
  </si>
  <si>
    <t>Positive</t>
  </si>
  <si>
    <t>Critical and Contemporary Issues in Education</t>
  </si>
  <si>
    <t>EDUC 2110</t>
  </si>
  <si>
    <t>Educator Preparation</t>
  </si>
  <si>
    <t>Exploring Socio-Cultural Diversity</t>
  </si>
  <si>
    <t>EDUC 2120</t>
  </si>
  <si>
    <t>Exploring Teaching and Learning</t>
  </si>
  <si>
    <t>EDUC 2130</t>
  </si>
  <si>
    <t>Introduction to Computing</t>
  </si>
  <si>
    <t>CSCI 1100</t>
  </si>
  <si>
    <t>Computing Disciplines</t>
  </si>
  <si>
    <t>Principles of Logic and Argumentation</t>
  </si>
  <si>
    <t>PHIL 2020</t>
  </si>
  <si>
    <t>Philosophy and Religion</t>
  </si>
  <si>
    <t>Evolution and Biodiversity, Organismal Biology</t>
  </si>
  <si>
    <t>BIOL 1010, BIOL 1030</t>
  </si>
  <si>
    <t>Biological Sciences</t>
  </si>
  <si>
    <t>Scaled</t>
  </si>
  <si>
    <t>Science and Technology in Early Childhood Education</t>
  </si>
  <si>
    <t>ECED 4500</t>
  </si>
  <si>
    <t>Introduction to General Psychology</t>
  </si>
  <si>
    <t>PSYC 1101</t>
  </si>
  <si>
    <t>Psychology</t>
  </si>
  <si>
    <t>Calculus I, Calculus II, Calculus III</t>
  </si>
  <si>
    <t>MATH 1161, MATH 2072, MATH 2083</t>
  </si>
  <si>
    <t>Human Factors in Design</t>
  </si>
  <si>
    <t>ID 2320</t>
  </si>
  <si>
    <t>Engineering</t>
  </si>
  <si>
    <t>Issues in African and African Diaspora Studies</t>
  </si>
  <si>
    <t>AADS 1102</t>
  </si>
  <si>
    <t>Arts and Sciences</t>
  </si>
  <si>
    <t>Introductory Algebra, Intermediate Algebra, College Algebra</t>
  </si>
  <si>
    <t>MATH 0097, MATH 0099, MATH 1111</t>
  </si>
  <si>
    <t>World Literature I</t>
  </si>
  <si>
    <t>ENGL 2111</t>
  </si>
  <si>
    <t>English</t>
  </si>
  <si>
    <t>Human Anatomy and Physiology</t>
  </si>
  <si>
    <t>BIOL 2411</t>
  </si>
  <si>
    <t>Introductory Biology II</t>
  </si>
  <si>
    <t>BIOL 1020</t>
  </si>
  <si>
    <t>Spirits, Beers, and Brews</t>
  </si>
  <si>
    <t>CSH 4630</t>
  </si>
  <si>
    <t>Introductory Physics II</t>
  </si>
  <si>
    <t>PHYS 1112</t>
  </si>
  <si>
    <t>Physics and Astronomy</t>
  </si>
  <si>
    <t>First-Year Experience</t>
  </si>
  <si>
    <t>FCST 1010</t>
  </si>
  <si>
    <t>Integration for Practice: Neuromuscular</t>
  </si>
  <si>
    <t>PTHP 8351</t>
  </si>
  <si>
    <t>Introduction to Web Development</t>
  </si>
  <si>
    <t>IT 3502</t>
  </si>
  <si>
    <t>Principles of Biology I, Principles of Biology II</t>
  </si>
  <si>
    <t>BIOL 1215</t>
  </si>
  <si>
    <t xml:space="preserve">Principles of Chemistry I </t>
  </si>
  <si>
    <t>CHEM 1211</t>
  </si>
  <si>
    <t>Chemistry</t>
  </si>
  <si>
    <t>College Algebra</t>
  </si>
  <si>
    <t>MATH 1111</t>
  </si>
  <si>
    <t>Environment of Business</t>
  </si>
  <si>
    <t>LENB 3135</t>
  </si>
  <si>
    <t>Business Administration, Management, and Economics</t>
  </si>
  <si>
    <t>Human Anatomy and Physiology I, Human Anatomy and Physiology II</t>
  </si>
  <si>
    <t>BIOL 2212, BIOL 2213</t>
  </si>
  <si>
    <t>English Composition I</t>
  </si>
  <si>
    <t>ENGL 1101</t>
  </si>
  <si>
    <t>02</t>
  </si>
  <si>
    <t>BUSA 2106</t>
  </si>
  <si>
    <t>Analytic Geometry and Calculus I</t>
  </si>
  <si>
    <t>MATH 2261</t>
  </si>
  <si>
    <t>Psychology Research Design and Methodology</t>
  </si>
  <si>
    <t>PSYC 3211</t>
  </si>
  <si>
    <t>BIOL 1107, BIOL 1108</t>
  </si>
  <si>
    <t>Principles of Chemistry I, Principles of Chemistry II</t>
  </si>
  <si>
    <t>CHEM 1211, CHEM 1212</t>
  </si>
  <si>
    <t>Exploratory Activities in Physical Education, Art, and Music</t>
  </si>
  <si>
    <t>EDUC 3214</t>
  </si>
  <si>
    <t>Introduction to Statistics</t>
  </si>
  <si>
    <t>STAT 1127</t>
  </si>
  <si>
    <t>Precalculus</t>
  </si>
  <si>
    <t>MATH 1113</t>
  </si>
  <si>
    <t>Introductory Physics</t>
  </si>
  <si>
    <t>PHYS 1111</t>
  </si>
  <si>
    <t>Foundations of Information Literacy, Instructional Technology</t>
  </si>
  <si>
    <t>LIBR 1101, EDUC 3200</t>
  </si>
  <si>
    <t>Microeconomics, Macroeconomics</t>
  </si>
  <si>
    <t>ECON 2105, ECON 2106</t>
  </si>
  <si>
    <t>English Composition I, English Composition II</t>
  </si>
  <si>
    <t>ENGL 1101, ENGL 1102</t>
  </si>
  <si>
    <t>Strategic Management</t>
  </si>
  <si>
    <t>BUSA 4185</t>
  </si>
  <si>
    <t>Critical and Contemporary Issues in Education, Exploring Socio-Cultural Diversity, Exploring Teaching and Learning</t>
  </si>
  <si>
    <t>EDUC 2110, EDUC 2120, EDUC 2130</t>
  </si>
  <si>
    <t>Introduction to Environmental Science</t>
  </si>
  <si>
    <t>ENSC 1000</t>
  </si>
  <si>
    <t>Survey of Chemistry I, Survey of Chemistry II</t>
  </si>
  <si>
    <t>CHEM 1151, CHEM 1152</t>
  </si>
  <si>
    <t>College Algebra, Precalculus</t>
  </si>
  <si>
    <t>MATH 1111, MATH 1113</t>
  </si>
  <si>
    <t>Critical and Contemporary Issues in Education, Exploring Socio-Cultural Diversity</t>
  </si>
  <si>
    <t>EDUC 2110, EDUC 2120</t>
  </si>
  <si>
    <t>Pre-Algebra, Trigonometry, Precalculus, Introduction to Statistics</t>
  </si>
  <si>
    <t>MATH 1111, MATH 1112, MATH 1113, MATH 2112</t>
  </si>
  <si>
    <t>Advanced Databases, Business Intelligence, Database Design and Applications</t>
  </si>
  <si>
    <t>CSE 3153, IT 4153, IT 4713, IT 5433</t>
  </si>
  <si>
    <t>Human Anatomy and Physiology I</t>
  </si>
  <si>
    <t>Principles of Biology I</t>
  </si>
  <si>
    <t>BIOL 1107</t>
  </si>
  <si>
    <t>Support for College Algebra, Intermediate Algebra, College Algebra, Precalculus, Calculus I</t>
  </si>
  <si>
    <t>MATH 0097, MATH 0099, MATH 1111, MATH 1113, MATH 1450</t>
  </si>
  <si>
    <t>Web Development, Web Programming</t>
  </si>
  <si>
    <t>ITEC 2380, ITEC 3280, ITEC 4248</t>
  </si>
  <si>
    <t>03</t>
  </si>
  <si>
    <t>Introduction to Sociology</t>
  </si>
  <si>
    <t>SOCI 1101</t>
  </si>
  <si>
    <t>Sociology</t>
  </si>
  <si>
    <t>Learning Support English, Foundations of English, Corequisite Support in English</t>
  </si>
  <si>
    <t>ENGL 0098, ENGL 0989, ENGL 0999</t>
  </si>
  <si>
    <t>Public Speaking</t>
  </si>
  <si>
    <t>COMM 1110</t>
  </si>
  <si>
    <t>Communication</t>
  </si>
  <si>
    <t>Introduction to Biological Principles</t>
  </si>
  <si>
    <t>BIOL 1510, BIOL 1511</t>
  </si>
  <si>
    <t>Principles of Information Technology Management</t>
  </si>
  <si>
    <t>MISM 3115</t>
  </si>
  <si>
    <t>Health Informatics</t>
  </si>
  <si>
    <t>Theatre Appreciation</t>
  </si>
  <si>
    <t>THEA 1100</t>
  </si>
  <si>
    <t>Fine and Applied Arts</t>
  </si>
  <si>
    <t>Introduction to Asian Cultures</t>
  </si>
  <si>
    <t>ASIA 1102</t>
  </si>
  <si>
    <t>Technical Writing, Workplace Writing</t>
  </si>
  <si>
    <t>TCOM 2010, WRIT 3140</t>
  </si>
  <si>
    <t>Fall 2020</t>
  </si>
  <si>
    <t>Digital Media</t>
  </si>
  <si>
    <t>ITEC 2110</t>
  </si>
  <si>
    <t>KSU 1111</t>
  </si>
  <si>
    <t>Principles of Physics I, Principles of Physics II, Introductory Physics I, Introductory Physics II, Principles of Chemistry I, Principles of Chemistry II, Organic Chemistry I, Organic Chemistry II</t>
  </si>
  <si>
    <t>PHYS 2211, PHYS 2212, PHYS 1111, PHYS 1112, CHEM 1211, CHEM 1212, CHEM 2411, CHEM 2412</t>
  </si>
  <si>
    <t>Introduction to Biology</t>
  </si>
  <si>
    <t>BIOL 1111</t>
  </si>
  <si>
    <t>04</t>
  </si>
  <si>
    <t>Essentials of Biology I, Essentials of Biology II</t>
  </si>
  <si>
    <t>Elementary French I, Elementary French II</t>
  </si>
  <si>
    <t>FREN 1001, FREN 1002</t>
  </si>
  <si>
    <t>Foreign Languages</t>
  </si>
  <si>
    <t>Music Appreciation</t>
  </si>
  <si>
    <t>MUSC 2101</t>
  </si>
  <si>
    <t>MATH 2210</t>
  </si>
  <si>
    <t>Cultural Issues</t>
  </si>
  <si>
    <t>ESED 5234</t>
  </si>
  <si>
    <t>Curriculum Design for Student Achievement</t>
  </si>
  <si>
    <t>EDUC 6226</t>
  </si>
  <si>
    <t>Health Care Economics, Health Care Finance, Health Care Econometrics, Health Care Accounting, Ethical Issues in Health Care</t>
  </si>
  <si>
    <t>HCMG 3320, HCMG 4560, HCMG 5020, HCMG 5030, HSCI 3550</t>
  </si>
  <si>
    <t>MATH 2411</t>
  </si>
  <si>
    <t>Human Growth and Development</t>
  </si>
  <si>
    <t>PSYC 2103</t>
  </si>
  <si>
    <t>Principles of Biology II</t>
  </si>
  <si>
    <t>BIOL 1108</t>
  </si>
  <si>
    <t>MUSC 1100</t>
  </si>
  <si>
    <t>CBIO 2200, CBIO 2210</t>
  </si>
  <si>
    <t>Spring 2019</t>
  </si>
  <si>
    <t>Principles of Physics I, Principles of Physics II</t>
  </si>
  <si>
    <t>PHYS 1111, PHYS 1112</t>
  </si>
  <si>
    <t>Contemporary Social Problems, Social Research Methods, Experimental Psychology</t>
  </si>
  <si>
    <t>SOCI 1160, SOCI 4440 PSYC 4431</t>
  </si>
  <si>
    <t>Calculus II, College Algebra, Elementary Statistics, Precalculus</t>
  </si>
  <si>
    <t>MATH 1111, MATH 1113, MATH 2400, MATH 2460</t>
  </si>
  <si>
    <t xml:space="preserve">Introductory Physics I, Introductory Physics II </t>
  </si>
  <si>
    <t>Science of Psychology, Research Methods and Statistics, Experimental Design and Analysis</t>
  </si>
  <si>
    <t>PSYC 2000, PSYC 2300, PSYC 3301</t>
  </si>
  <si>
    <t>MATH 2200</t>
  </si>
  <si>
    <t>Research Methods in Criminal Justice</t>
  </si>
  <si>
    <t>SOC 4501, CRJU 4501, CRJU 3020</t>
  </si>
  <si>
    <t>Criminal Justice</t>
  </si>
  <si>
    <t>Duplicate</t>
  </si>
  <si>
    <t>Fall 2019</t>
  </si>
  <si>
    <t>Summer 2019</t>
  </si>
  <si>
    <t>Spring 2020</t>
  </si>
  <si>
    <t>Summer 2020</t>
  </si>
  <si>
    <t>Confirmed discontinuation of OER</t>
  </si>
  <si>
    <t>Scaled up in a Scaling Up OER grant or Departmental Scaling grant</t>
  </si>
  <si>
    <t>Fall 2021 Students</t>
  </si>
  <si>
    <t>Fall 2021 Savings</t>
  </si>
  <si>
    <t>Spring 2022 Students</t>
  </si>
  <si>
    <t>Spring 2022 Savings</t>
  </si>
  <si>
    <t>Institution 1</t>
  </si>
  <si>
    <t>Institution 2</t>
  </si>
  <si>
    <t>Institution 3</t>
  </si>
  <si>
    <t>Institution 4</t>
  </si>
  <si>
    <t>Institution 5</t>
  </si>
  <si>
    <t>Institution 6</t>
  </si>
  <si>
    <t>Institution 7</t>
  </si>
  <si>
    <t>Institution 8</t>
  </si>
  <si>
    <t>Institution 9</t>
  </si>
  <si>
    <t>Institution 10</t>
  </si>
  <si>
    <t>Institution 11</t>
  </si>
  <si>
    <t>Institution 12</t>
  </si>
  <si>
    <t>Institution 13</t>
  </si>
  <si>
    <t>Institution 14</t>
  </si>
  <si>
    <t>Institution 15</t>
  </si>
  <si>
    <t>Institution 16</t>
  </si>
  <si>
    <t>Institution 17</t>
  </si>
  <si>
    <t>Institution 18</t>
  </si>
  <si>
    <t>Institution 19</t>
  </si>
  <si>
    <t>Institution 20</t>
  </si>
  <si>
    <t>Demo Tracking Sheet</t>
  </si>
  <si>
    <t>Transformation Grants (Cumulative)</t>
  </si>
  <si>
    <t>Impact Data Through [most updated month/unit of time]</t>
  </si>
  <si>
    <t>Annual Students Affected</t>
  </si>
  <si>
    <t>Total Grants Awarded</t>
  </si>
  <si>
    <t>Name</t>
  </si>
  <si>
    <t>Email</t>
  </si>
  <si>
    <t>&lt; Possibly insert your logo here if you are sharing this with others</t>
  </si>
  <si>
    <t>&lt; Unit of time could be semester, quarter, unit, etc. - whichever your institution uses to determine when courses begin and end.</t>
  </si>
  <si>
    <t>Confirmed via survey</t>
  </si>
  <si>
    <t xml:space="preserve">Textbook Cost Savings Per $1 Awarded </t>
  </si>
  <si>
    <t>Check 1 Students Summer</t>
  </si>
  <si>
    <t>Check 1 Students Fall</t>
  </si>
  <si>
    <t>Check 1 Students Spring</t>
  </si>
  <si>
    <t>Check 1 Students Total</t>
  </si>
  <si>
    <t>Check 1 Price Check</t>
  </si>
  <si>
    <t>Projected Annual Savings</t>
  </si>
  <si>
    <t>Projected Annual Students</t>
  </si>
  <si>
    <t>Sustainability Check 1 (2021-2022) Status</t>
  </si>
  <si>
    <t>2018-2019</t>
  </si>
  <si>
    <t>2019-2020</t>
  </si>
  <si>
    <t>Academic Year</t>
  </si>
  <si>
    <t>Total AY 2018-2019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</si>
</sst>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rgb="FF672C94"/>
        <bgColor indexed="64"/>
      </patternFill>
    </fill>
    <fill>
      <patternFill patternType="solid">
        <fgColor rgb="FFFB500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2" fillId="3" borderId="0" applyNumberFormat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5" fontId="0" fillId="0" borderId="0" xfId="0" applyNumberFormat="1"/>
    <xf numFmtId="165" fontId="0" fillId="0" borderId="0" xfId="0" applyNumberFormat="1" applyAlignment="1">
      <alignment horizontal="left"/>
    </xf>
    <xf numFmtId="0" fontId="0" fillId="8" borderId="0" xfId="0" applyFill="1"/>
    <xf numFmtId="165" fontId="0" fillId="0" borderId="0" xfId="0" applyNumberForma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165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center"/>
    </xf>
    <xf numFmtId="165" fontId="9" fillId="0" borderId="0" xfId="0" applyNumberFormat="1" applyFont="1"/>
    <xf numFmtId="165" fontId="9" fillId="0" borderId="0" xfId="0" applyNumberFormat="1" applyFont="1" applyAlignment="1">
      <alignment wrapText="1"/>
    </xf>
    <xf numFmtId="9" fontId="0" fillId="0" borderId="0" xfId="7" applyFont="1"/>
    <xf numFmtId="44" fontId="0" fillId="0" borderId="0" xfId="6" applyFont="1" applyFill="1" applyAlignment="1">
      <alignment horizontal="left" vertical="center"/>
    </xf>
    <xf numFmtId="3" fontId="0" fillId="7" borderId="0" xfId="0" applyNumberFormat="1" applyFill="1" applyAlignment="1">
      <alignment horizontal="left" vertical="center"/>
    </xf>
    <xf numFmtId="165" fontId="8" fillId="0" borderId="0" xfId="0" applyNumberFormat="1" applyFont="1" applyAlignment="1">
      <alignment horizontal="center"/>
    </xf>
    <xf numFmtId="0" fontId="0" fillId="0" borderId="0" xfId="0" applyFill="1"/>
    <xf numFmtId="0" fontId="13" fillId="0" borderId="0" xfId="0" applyFont="1" applyAlignment="1">
      <alignment horizontal="left"/>
    </xf>
    <xf numFmtId="0" fontId="0" fillId="0" borderId="0" xfId="0" applyFont="1" applyAlignment="1"/>
    <xf numFmtId="0" fontId="11" fillId="0" borderId="0" xfId="0" applyFont="1"/>
    <xf numFmtId="164" fontId="11" fillId="0" borderId="0" xfId="0" applyNumberFormat="1" applyFont="1"/>
    <xf numFmtId="3" fontId="11" fillId="0" borderId="0" xfId="0" applyNumberFormat="1" applyFont="1"/>
    <xf numFmtId="3" fontId="0" fillId="0" borderId="0" xfId="0" applyNumberFormat="1" applyFill="1" applyAlignment="1">
      <alignment horizontal="left" vertical="center"/>
    </xf>
    <xf numFmtId="0" fontId="0" fillId="7" borderId="0" xfId="0" applyFill="1"/>
    <xf numFmtId="49" fontId="3" fillId="0" borderId="0" xfId="0" applyNumberFormat="1" applyFont="1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165" fontId="0" fillId="0" borderId="0" xfId="0" applyNumberForma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5" fontId="3" fillId="0" borderId="0" xfId="0" applyNumberFormat="1" applyFont="1" applyFill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" fontId="3" fillId="0" borderId="0" xfId="0" applyNumberFormat="1" applyFont="1" applyFill="1" applyAlignment="1">
      <alignment horizontal="left" vertical="center"/>
    </xf>
    <xf numFmtId="44" fontId="0" fillId="0" borderId="0" xfId="6" applyFont="1" applyFill="1"/>
    <xf numFmtId="1" fontId="0" fillId="0" borderId="0" xfId="0" applyNumberFormat="1" applyFill="1" applyAlignment="1">
      <alignment horizontal="left" vertical="center"/>
    </xf>
    <xf numFmtId="164" fontId="0" fillId="0" borderId="0" xfId="0" applyNumberFormat="1" applyFill="1" applyAlignment="1">
      <alignment horizontal="left" vertical="center"/>
    </xf>
    <xf numFmtId="3" fontId="0" fillId="0" borderId="0" xfId="5" applyNumberFormat="1" applyFont="1" applyFill="1" applyAlignment="1">
      <alignment horizontal="left" vertical="center"/>
    </xf>
    <xf numFmtId="44" fontId="0" fillId="0" borderId="0" xfId="0" applyNumberFormat="1" applyFill="1" applyAlignment="1">
      <alignment horizontal="left" vertical="center"/>
    </xf>
    <xf numFmtId="44" fontId="0" fillId="0" borderId="0" xfId="0" applyNumberFormat="1" applyFont="1" applyFill="1" applyAlignment="1">
      <alignment horizontal="left" vertical="center"/>
    </xf>
    <xf numFmtId="2" fontId="0" fillId="0" borderId="0" xfId="0" applyNumberFormat="1" applyFill="1" applyAlignment="1">
      <alignment horizontal="left" vertical="center"/>
    </xf>
    <xf numFmtId="0" fontId="15" fillId="0" borderId="0" xfId="0" applyFont="1" applyAlignment="1"/>
    <xf numFmtId="0" fontId="14" fillId="5" borderId="0" xfId="3" applyFont="1" applyAlignment="1">
      <alignment horizontal="center"/>
    </xf>
    <xf numFmtId="0" fontId="14" fillId="2" borderId="0" xfId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6" fillId="4" borderId="0" xfId="4" applyFont="1" applyAlignment="1">
      <alignment horizontal="center" wrapText="1"/>
    </xf>
    <xf numFmtId="0" fontId="6" fillId="4" borderId="0" xfId="4" applyFont="1" applyAlignment="1">
      <alignment horizontal="center"/>
    </xf>
  </cellXfs>
  <cellStyles count="11">
    <cellStyle name="Accent1" xfId="4" builtinId="29"/>
    <cellStyle name="Accent2" xfId="1" builtinId="33"/>
    <cellStyle name="Accent4" xfId="2" builtinId="41" customBuiltin="1"/>
    <cellStyle name="Accent5" xfId="3" builtinId="45" customBuiltin="1"/>
    <cellStyle name="Comma" xfId="5" builtinId="3"/>
    <cellStyle name="Currency" xfId="6" builtinId="4"/>
    <cellStyle name="Currency 2" xfId="9" xr:uid="{8E7EFC65-7AE3-4569-BB72-FC574DC0DE91}"/>
    <cellStyle name="Neutral 2" xfId="10" xr:uid="{3A9487F3-A5BF-4783-9A45-98300C959FC0}"/>
    <cellStyle name="Normal" xfId="0" builtinId="0"/>
    <cellStyle name="Normal 2" xfId="8" xr:uid="{78F52220-95AB-4435-B179-83D6716A761E}"/>
    <cellStyle name="Percent" xfId="7" builtinId="5"/>
  </cellStyles>
  <dxfs count="177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numFmt numFmtId="3" formatCode="#,##0"/>
    </dxf>
    <dxf>
      <font>
        <sz val="24"/>
      </font>
    </dxf>
    <dxf>
      <font>
        <sz val="24"/>
      </font>
    </dxf>
    <dxf>
      <font>
        <sz val="24"/>
      </font>
    </dxf>
    <dxf>
      <numFmt numFmtId="1" formatCode="0"/>
    </dxf>
    <dxf>
      <numFmt numFmtId="166" formatCode="0.0"/>
    </dxf>
    <dxf>
      <numFmt numFmtId="2" formatCode="0.00"/>
    </dxf>
    <dxf>
      <alignment horizontal="center" readingOrder="0"/>
    </dxf>
    <dxf>
      <alignment horizontal="general" readingOrder="0"/>
    </dxf>
    <dxf>
      <alignment horizontal="center" readingOrder="0"/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general" readingOrder="0"/>
    </dxf>
    <dxf>
      <font>
        <b/>
      </font>
    </dxf>
    <dxf>
      <numFmt numFmtId="167" formatCode="_(* #,##0_);_(* \(#,##0\);_(* &quot;-&quot;??_);_(@_)"/>
    </dxf>
    <dxf>
      <numFmt numFmtId="168" formatCode="_(* #,##0.0_);_(* \(#,##0.0\);_(* &quot;-&quot;??_);_(@_)"/>
    </dxf>
    <dxf>
      <numFmt numFmtId="35" formatCode="_(* #,##0.00_);_(* \(#,##0.00\);_(* &quot;-&quot;??_);_(@_)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" formatCode="0"/>
    </dxf>
    <dxf>
      <numFmt numFmtId="166" formatCode="0.0"/>
    </dxf>
    <dxf>
      <numFmt numFmtId="2" formatCode="0.00"/>
    </dxf>
    <dxf>
      <numFmt numFmtId="169" formatCode="0.000"/>
    </dxf>
    <dxf>
      <numFmt numFmtId="165" formatCode="&quot;$&quot;#,##0.00"/>
    </dxf>
  </dxfs>
  <tableStyles count="0" defaultTableStyle="TableStyleMedium2" defaultPivotStyle="PivotStyleLight16"/>
  <colors>
    <mruColors>
      <color rgb="FFFB5003"/>
      <color rgb="FFFF3300"/>
      <color rgb="FF672C94"/>
      <color rgb="FFF2B800"/>
      <color rgb="FFF6BB00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ff Gallant" refreshedDate="44643.554347453704" createdVersion="6" refreshedVersion="7" minRefreshableVersion="3" recordCount="98" xr:uid="{00000000-000A-0000-FFFF-FFFF06000000}">
  <cacheSource type="worksheet">
    <worksheetSource name="GrantData"/>
  </cacheSource>
  <cacheFields count="57">
    <cacheField name="Grant #" numFmtId="0">
      <sharedItems containsSemiMixedTypes="0" containsString="0" containsNumber="1" containsInteger="1" minValue="1" maxValue="98"/>
    </cacheField>
    <cacheField name="Round #" numFmtId="0">
      <sharedItems/>
    </cacheField>
    <cacheField name="Academic Year" numFmtId="49">
      <sharedItems/>
    </cacheField>
    <cacheField name="Institution " numFmtId="49">
      <sharedItems/>
    </cacheField>
    <cacheField name="Total Award" numFmtId="44">
      <sharedItems containsSemiMixedTypes="0" containsString="0" containsNumber="1" containsInteger="1" minValue="2441" maxValue="29979"/>
    </cacheField>
    <cacheField name="Project Lead" numFmtId="164">
      <sharedItems/>
    </cacheField>
    <cacheField name="Email Address" numFmtId="0">
      <sharedItems/>
    </cacheField>
    <cacheField name="Course Names" numFmtId="164">
      <sharedItems/>
    </cacheField>
    <cacheField name="Course Numbers" numFmtId="164">
      <sharedItems/>
    </cacheField>
    <cacheField name="Subject Area" numFmtId="164">
      <sharedItems/>
    </cacheField>
    <cacheField name="Final Report: Perceptions" numFmtId="0">
      <sharedItems/>
    </cacheField>
    <cacheField name="Final Report: Outcomes" numFmtId="0">
      <sharedItems/>
    </cacheField>
    <cacheField name="Final Report: Retention" numFmtId="0">
      <sharedItems/>
    </cacheField>
    <cacheField name="Projected Annual Savings" numFmtId="165">
      <sharedItems containsSemiMixedTypes="0" containsString="0" containsNumber="1" minValue="5544" maxValue="1050175.44"/>
    </cacheField>
    <cacheField name="Projected Annual Students" numFmtId="0">
      <sharedItems containsSemiMixedTypes="0" containsString="0" containsNumber="1" containsInteger="1" minValue="30" maxValue="5688"/>
    </cacheField>
    <cacheField name="Savings Per Student" numFmtId="165">
      <sharedItems containsSemiMixedTypes="0" containsString="0" containsNumber="1" minValue="28" maxValue="485.55092592592592"/>
    </cacheField>
    <cacheField name="Students Per Summer" numFmtId="1">
      <sharedItems containsSemiMixedTypes="0" containsString="0" containsNumber="1" containsInteger="1" minValue="102" maxValue="500"/>
    </cacheField>
    <cacheField name="Students Per Fall" numFmtId="1">
      <sharedItems containsSemiMixedTypes="0" containsString="0" containsNumber="1" containsInteger="1" minValue="103" maxValue="495"/>
    </cacheField>
    <cacheField name="Students Per Spring" numFmtId="1">
      <sharedItems containsSemiMixedTypes="0" containsString="0" containsNumber="1" containsInteger="1" minValue="106" maxValue="496"/>
    </cacheField>
    <cacheField name="1st Implementation Sem." numFmtId="0">
      <sharedItems/>
    </cacheField>
    <cacheField name="Spring 2019 Students" numFmtId="1">
      <sharedItems containsSemiMixedTypes="0" containsString="0" containsNumber="1" containsInteger="1" minValue="0" maxValue="459"/>
    </cacheField>
    <cacheField name="Spring 2019 Savings" numFmtId="165">
      <sharedItems containsSemiMixedTypes="0" containsString="0" containsNumber="1" minValue="0" maxValue="131264.07"/>
    </cacheField>
    <cacheField name="Total AY 2018-2019 Students" numFmtId="1">
      <sharedItems containsSemiMixedTypes="0" containsString="0" containsNumber="1" containsInteger="1" minValue="0" maxValue="459"/>
    </cacheField>
    <cacheField name="Total AY 2014-2019 Savings" numFmtId="165">
      <sharedItems containsSemiMixedTypes="0" containsString="0" containsNumber="1" minValue="0" maxValue="131264.07"/>
    </cacheField>
    <cacheField name="Summer 2019 Students" numFmtId="1">
      <sharedItems containsSemiMixedTypes="0" containsString="0" containsNumber="1" containsInteger="1" minValue="0" maxValue="500"/>
    </cacheField>
    <cacheField name="Summer 2019 Savings" numFmtId="165">
      <sharedItems containsSemiMixedTypes="0" containsString="0" containsNumber="1" minValue="0" maxValue="109200"/>
    </cacheField>
    <cacheField name="Fall 2019 Students" numFmtId="1">
      <sharedItems containsSemiMixedTypes="0" containsString="0" containsNumber="1" containsInteger="1" minValue="0" maxValue="495"/>
    </cacheField>
    <cacheField name="Fall 2019 Savings" numFmtId="165">
      <sharedItems containsSemiMixedTypes="0" containsString="0" containsNumber="1" minValue="0" maxValue="221004.96000000002"/>
    </cacheField>
    <cacheField name="Spring 2020 Students" numFmtId="1">
      <sharedItems containsSemiMixedTypes="0" containsString="0" containsNumber="1" containsInteger="1" minValue="0" maxValue="489"/>
    </cacheField>
    <cacheField name="Spring 2020 Savings" numFmtId="165">
      <sharedItems containsSemiMixedTypes="0" containsString="0" containsNumber="1" minValue="0" maxValue="206800"/>
    </cacheField>
    <cacheField name="Total AY 2019-2020 Students" numFmtId="1">
      <sharedItems containsSemiMixedTypes="0" containsString="0" containsNumber="1" containsInteger="1" minValue="0" maxValue="1418"/>
    </cacheField>
    <cacheField name="Total AY 2019-2020 Savings" numFmtId="165">
      <sharedItems containsSemiMixedTypes="0" containsString="0" containsNumber="1" minValue="0" maxValue="332290"/>
    </cacheField>
    <cacheField name="Summer 2020 Students" numFmtId="1">
      <sharedItems containsSemiMixedTypes="0" containsString="0" containsNumber="1" containsInteger="1" minValue="0" maxValue="500"/>
    </cacheField>
    <cacheField name="Summer 2020 Savings" numFmtId="165">
      <sharedItems containsSemiMixedTypes="0" containsString="0" containsNumber="1" minValue="0" maxValue="150905.96666666667"/>
    </cacheField>
    <cacheField name="Fall 2020 Students" numFmtId="3">
      <sharedItems containsSemiMixedTypes="0" containsString="0" containsNumber="1" containsInteger="1" minValue="0" maxValue="495"/>
    </cacheField>
    <cacheField name="Fall 2020 Savings" numFmtId="165">
      <sharedItems containsSemiMixedTypes="0" containsString="0" containsNumber="1" minValue="0" maxValue="221004.96000000002"/>
    </cacheField>
    <cacheField name="Spring 2021 Students" numFmtId="3">
      <sharedItems containsSemiMixedTypes="0" containsString="0" containsNumber="1" containsInteger="1" minValue="0" maxValue="496"/>
    </cacheField>
    <cacheField name="Spring 2021 Savings" numFmtId="165">
      <sharedItems containsSemiMixedTypes="0" containsString="0" containsNumber="1" minValue="0" maxValue="206800"/>
    </cacheField>
    <cacheField name="Total AY 2020-2021 Students" numFmtId="3">
      <sharedItems containsSemiMixedTypes="0" containsString="0" containsNumber="1" containsInteger="1" minValue="0" maxValue="1418"/>
    </cacheField>
    <cacheField name="Total AY 2020-2021 Savings" numFmtId="165">
      <sharedItems containsSemiMixedTypes="0" containsString="0" containsNumber="1" minValue="0" maxValue="430990"/>
    </cacheField>
    <cacheField name="Sustainability Check 1 (2021-2022) Status" numFmtId="0">
      <sharedItems/>
    </cacheField>
    <cacheField name="Check 1 Students Summer" numFmtId="3">
      <sharedItems containsSemiMixedTypes="0" containsString="0" containsNumber="1" containsInteger="1" minValue="102" maxValue="500"/>
    </cacheField>
    <cacheField name="Check 1 Students Fall" numFmtId="3">
      <sharedItems containsSemiMixedTypes="0" containsString="0" containsNumber="1" containsInteger="1" minValue="103" maxValue="493"/>
    </cacheField>
    <cacheField name="Check 1 Students Spring" numFmtId="3">
      <sharedItems containsSemiMixedTypes="0" containsString="0" containsNumber="1" containsInteger="1" minValue="102" maxValue="500"/>
    </cacheField>
    <cacheField name="Check 1 Students Total" numFmtId="3">
      <sharedItems containsSemiMixedTypes="0" containsString="0" containsNumber="1" containsInteger="1" minValue="0" maxValue="1420"/>
    </cacheField>
    <cacheField name="Check 1 Price Check" numFmtId="44">
      <sharedItems containsSemiMixedTypes="0" containsString="0" containsNumber="1" minValue="17.7" maxValue="482.55"/>
    </cacheField>
    <cacheField name="Summer 2021 Students" numFmtId="3">
      <sharedItems containsSemiMixedTypes="0" containsString="0" containsNumber="1" containsInteger="1" minValue="0" maxValue="500"/>
    </cacheField>
    <cacheField name="Summer 2021 Savings" numFmtId="165">
      <sharedItems containsSemiMixedTypes="0" containsString="0" containsNumber="1" minValue="0" maxValue="176169.24"/>
    </cacheField>
    <cacheField name="Fall 2021 Students" numFmtId="3">
      <sharedItems containsSemiMixedTypes="0" containsString="0" containsNumber="1" containsInteger="1" minValue="0" maxValue="482"/>
    </cacheField>
    <cacheField name="Fall 2021 Savings" numFmtId="165">
      <sharedItems containsSemiMixedTypes="0" containsString="0" containsNumber="1" minValue="0" maxValue="218948.57517155333"/>
    </cacheField>
    <cacheField name="Spring 2022 Students" numFmtId="3">
      <sharedItems containsSemiMixedTypes="0" containsString="0" containsNumber="1" containsInteger="1" minValue="0" maxValue="500"/>
    </cacheField>
    <cacheField name="Spring 2022 Savings" numFmtId="165">
      <sharedItems containsSemiMixedTypes="0" containsString="0" containsNumber="1" minValue="0" maxValue="214790"/>
    </cacheField>
    <cacheField name="Total AY 2021-2022 Students" numFmtId="3">
      <sharedItems containsSemiMixedTypes="0" containsString="0" containsNumber="1" containsInteger="1" minValue="0" maxValue="1382"/>
    </cacheField>
    <cacheField name="Total AY 2021-2022 Savings" numFmtId="165">
      <sharedItems containsSemiMixedTypes="0" containsString="0" containsNumber="1" minValue="0" maxValue="424147.25932626321"/>
    </cacheField>
    <cacheField name="Grand Total Students" numFmtId="1">
      <sharedItems containsSemiMixedTypes="0" containsString="0" containsNumber="1" containsInteger="1" minValue="187" maxValue="3287"/>
    </cacheField>
    <cacheField name="Grand Total Savings" numFmtId="165">
      <sharedItems containsSemiMixedTypes="0" containsString="0" containsNumber="1" minValue="49151.4" maxValue="1154437.3"/>
    </cacheField>
    <cacheField name="Savings per $1 Awarded" numFmtId="165">
      <sharedItems containsSemiMixedTypes="0" containsString="0" containsNumber="1" minValue="3.0329843966028047" maxValue="234.34927673919705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">
  <r>
    <n v="1"/>
    <s v="01"/>
    <s v="2018-2019"/>
    <s v="Institution 1"/>
    <n v="13833"/>
    <s v="Name"/>
    <s v="Email"/>
    <s v="American Government"/>
    <s v="POLS 1101"/>
    <s v="Political Science"/>
    <s v="Neutral"/>
    <s v="Neutral"/>
    <s v="Neutral"/>
    <n v="37380"/>
    <n v="420"/>
    <n v="89"/>
    <n v="206"/>
    <n v="274"/>
    <n v="196"/>
    <s v="Spring 2019"/>
    <n v="196"/>
    <n v="17444"/>
    <n v="196"/>
    <n v="17444"/>
    <n v="206"/>
    <n v="18334"/>
    <n v="274"/>
    <n v="24386"/>
    <n v="196"/>
    <n v="17444"/>
    <n v="676"/>
    <n v="60164"/>
    <n v="206"/>
    <n v="18334"/>
    <n v="274"/>
    <n v="24386"/>
    <n v="196"/>
    <n v="17444"/>
    <n v="676"/>
    <n v="60164"/>
    <s v="Continued"/>
    <n v="284"/>
    <n v="165"/>
    <n v="140"/>
    <n v="589"/>
    <n v="95.53"/>
    <n v="284"/>
    <n v="27130.52"/>
    <n v="165"/>
    <n v="14685"/>
    <n v="140"/>
    <n v="12460"/>
    <n v="589"/>
    <n v="54275.520000000004"/>
    <n v="1548"/>
    <n v="192047.52000000002"/>
    <n v="13.883287790067232"/>
  </r>
  <r>
    <n v="2"/>
    <s v="01"/>
    <s v="2018-2019"/>
    <s v="Institution 2"/>
    <n v="16811"/>
    <s v="Name"/>
    <s v="Email"/>
    <s v="Nursing Research for Evidence-Based Practice"/>
    <s v="NURS 4402"/>
    <s v="Nursing "/>
    <s v="Negative"/>
    <s v="Negative"/>
    <s v="Not Measured"/>
    <n v="30468"/>
    <n v="240"/>
    <n v="126.95"/>
    <n v="295"/>
    <n v="466"/>
    <n v="224"/>
    <s v="Spring 2019"/>
    <n v="224"/>
    <n v="28436.799999999999"/>
    <n v="224"/>
    <n v="28436.799999999999"/>
    <n v="295"/>
    <n v="37450.25"/>
    <n v="466"/>
    <n v="59158.700000000004"/>
    <n v="224"/>
    <n v="28436.799999999999"/>
    <n v="985"/>
    <n v="125045.75000000001"/>
    <n v="295"/>
    <n v="37450.25"/>
    <n v="466"/>
    <n v="59158.700000000004"/>
    <n v="224"/>
    <n v="28436.799999999999"/>
    <n v="985"/>
    <n v="125045.75000000001"/>
    <s v="Unknown"/>
    <n v="495"/>
    <n v="176"/>
    <n v="165"/>
    <n v="836"/>
    <n v="133.97999999999999"/>
    <n v="0"/>
    <n v="0"/>
    <n v="0"/>
    <n v="0"/>
    <n v="0"/>
    <n v="0"/>
    <n v="0"/>
    <n v="0"/>
    <n v="2194"/>
    <n v="278528.30000000005"/>
    <n v="16.568217238712752"/>
  </r>
  <r>
    <n v="3"/>
    <s v="01"/>
    <s v="2018-2019"/>
    <s v="Institution 3"/>
    <n v="13134"/>
    <s v="Name"/>
    <s v="Email"/>
    <s v="Calculus II"/>
    <s v="MATH 2254"/>
    <s v="Mathematical Subjects"/>
    <s v="Positive"/>
    <s v="Neutral"/>
    <s v="Negative"/>
    <n v="178200"/>
    <n v="815"/>
    <n v="218.65030674846625"/>
    <n v="458"/>
    <n v="466"/>
    <n v="219"/>
    <s v="Spring 2019"/>
    <n v="219"/>
    <n v="47884.417177914111"/>
    <n v="219"/>
    <n v="47884.417177914111"/>
    <n v="458"/>
    <n v="100141.84049079755"/>
    <n v="466"/>
    <n v="101891.04294478527"/>
    <n v="219"/>
    <n v="47884.417177914111"/>
    <n v="1143"/>
    <n v="249917.30061349692"/>
    <n v="458"/>
    <n v="100141.84049079755"/>
    <n v="466"/>
    <n v="101891.04294478527"/>
    <n v="219"/>
    <n v="47884.417177914111"/>
    <n v="1143"/>
    <n v="249917.30061349692"/>
    <s v="Continued"/>
    <n v="339"/>
    <n v="118"/>
    <n v="477"/>
    <n v="0"/>
    <n v="364.95"/>
    <n v="339"/>
    <n v="123718.05"/>
    <n v="118"/>
    <n v="25800.736196319016"/>
    <n v="477"/>
    <n v="104296.1963190184"/>
    <n v="934"/>
    <n v="253814.98251533741"/>
    <n v="2505"/>
    <n v="801534.00092024542"/>
    <n v="61.027409846219385"/>
  </r>
  <r>
    <n v="4"/>
    <s v="01"/>
    <s v="2018-2019"/>
    <s v="Institution 4"/>
    <n v="29853"/>
    <s v="Name"/>
    <s v="Email"/>
    <s v="Critical and Contemporary Issues in Education"/>
    <s v="EDUC 2110"/>
    <s v="Educator Preparation"/>
    <s v="Positive"/>
    <s v="Positive"/>
    <s v="Positive"/>
    <n v="52920"/>
    <n v="270"/>
    <n v="196"/>
    <n v="275"/>
    <n v="185"/>
    <n v="273"/>
    <s v="Spring 2019"/>
    <n v="273"/>
    <n v="53508"/>
    <n v="273"/>
    <n v="53508"/>
    <n v="275"/>
    <n v="53900"/>
    <n v="185"/>
    <n v="36260"/>
    <n v="273"/>
    <n v="53508"/>
    <n v="733"/>
    <n v="143668"/>
    <n v="275"/>
    <n v="53900"/>
    <n v="185"/>
    <n v="36260"/>
    <n v="273"/>
    <n v="53508"/>
    <n v="733"/>
    <n v="143668"/>
    <s v="Continued"/>
    <n v="489"/>
    <n v="106"/>
    <n v="328"/>
    <n v="923"/>
    <n v="193.33"/>
    <n v="489"/>
    <n v="94538.37000000001"/>
    <n v="106"/>
    <n v="20776"/>
    <n v="328"/>
    <n v="64288"/>
    <n v="923"/>
    <n v="179602.37"/>
    <n v="1739"/>
    <n v="520446.37"/>
    <n v="17.433637155394766"/>
  </r>
  <r>
    <n v="5"/>
    <s v="01"/>
    <s v="2018-2019"/>
    <s v="Institution 5"/>
    <n v="13136"/>
    <s v="Name"/>
    <s v="Email"/>
    <s v="Exploring Socio-Cultural Diversity"/>
    <s v="EDUC 2120"/>
    <s v="Educator Preparation"/>
    <s v="Positive"/>
    <s v="Neutral"/>
    <s v="Neutral"/>
    <n v="54072"/>
    <n v="360"/>
    <n v="150.19999999999999"/>
    <n v="218"/>
    <n v="133"/>
    <n v="256"/>
    <s v="Spring 2019"/>
    <n v="256"/>
    <n v="38451.199999999997"/>
    <n v="256"/>
    <n v="38451.199999999997"/>
    <n v="218"/>
    <n v="32743.599999999999"/>
    <n v="133"/>
    <n v="19976.599999999999"/>
    <n v="256"/>
    <n v="38451.199999999997"/>
    <n v="607"/>
    <n v="91171.4"/>
    <n v="218"/>
    <n v="32743.599999999999"/>
    <n v="133"/>
    <n v="19976.599999999999"/>
    <n v="256"/>
    <n v="38451.199999999997"/>
    <n v="607"/>
    <n v="91171.4"/>
    <s v="Unknown"/>
    <n v="483"/>
    <n v="493"/>
    <n v="444"/>
    <n v="1420"/>
    <n v="102.67"/>
    <n v="0"/>
    <n v="0"/>
    <n v="0"/>
    <n v="0"/>
    <n v="0"/>
    <n v="0"/>
    <n v="0"/>
    <n v="0"/>
    <n v="1470"/>
    <n v="220794"/>
    <n v="16.808313032886723"/>
  </r>
  <r>
    <n v="6"/>
    <s v="01"/>
    <s v="2018-2019"/>
    <s v="Institution 6"/>
    <n v="26754"/>
    <s v="Name"/>
    <s v="Email"/>
    <s v="Exploring Teaching and Learning"/>
    <s v="EDUC 2130"/>
    <s v="Educator Preparation"/>
    <s v="Positive"/>
    <s v="Positive"/>
    <s v="Not Measured"/>
    <n v="30000"/>
    <n v="120"/>
    <n v="250"/>
    <n v="364"/>
    <n v="318"/>
    <n v="432"/>
    <s v="Spring 2019"/>
    <n v="432"/>
    <n v="108000"/>
    <n v="432"/>
    <n v="108000"/>
    <n v="364"/>
    <n v="91000"/>
    <n v="318"/>
    <n v="79500"/>
    <n v="432"/>
    <n v="108000"/>
    <n v="1114"/>
    <n v="278500"/>
    <n v="364"/>
    <n v="91000"/>
    <n v="318"/>
    <n v="79500"/>
    <n v="432"/>
    <n v="108000"/>
    <n v="1114"/>
    <n v="278500"/>
    <s v="Continued"/>
    <n v="149"/>
    <n v="432"/>
    <n v="146"/>
    <n v="727"/>
    <n v="108.33"/>
    <n v="149"/>
    <n v="16141.17"/>
    <n v="432"/>
    <n v="108000"/>
    <n v="146"/>
    <n v="36500"/>
    <n v="727"/>
    <n v="160641.16999999998"/>
    <n v="2660"/>
    <n v="825641.16999999993"/>
    <n v="30.860475816700305"/>
  </r>
  <r>
    <n v="7"/>
    <s v="01"/>
    <s v="2018-2019"/>
    <s v="Institution 7"/>
    <n v="6675"/>
    <s v="Name"/>
    <s v="Email"/>
    <s v="Introduction to Computing"/>
    <s v="CSCI 1100"/>
    <s v="Computing Disciplines"/>
    <s v="Positive"/>
    <s v="Neutral"/>
    <s v="Neutral"/>
    <n v="205275"/>
    <n v="1050"/>
    <n v="195.5"/>
    <n v="146"/>
    <n v="357"/>
    <n v="258"/>
    <s v="Spring 2019"/>
    <n v="258"/>
    <n v="50439"/>
    <n v="258"/>
    <n v="50439"/>
    <n v="146"/>
    <n v="28543"/>
    <n v="357"/>
    <n v="69793.5"/>
    <n v="258"/>
    <n v="50439"/>
    <n v="761"/>
    <n v="148775.5"/>
    <n v="146"/>
    <n v="28543"/>
    <n v="357"/>
    <n v="69793.5"/>
    <n v="258"/>
    <n v="50439"/>
    <n v="761"/>
    <n v="148775.5"/>
    <s v="Unknown"/>
    <n v="223"/>
    <n v="169"/>
    <n v="371"/>
    <n v="763"/>
    <n v="189.95"/>
    <n v="0"/>
    <n v="0"/>
    <n v="0"/>
    <n v="0"/>
    <n v="0"/>
    <n v="0"/>
    <n v="0"/>
    <n v="0"/>
    <n v="1780"/>
    <n v="347990"/>
    <n v="52.133333333333333"/>
  </r>
  <r>
    <n v="8"/>
    <s v="01"/>
    <s v="2018-2019"/>
    <s v="Institution 8"/>
    <n v="9053"/>
    <s v="Name"/>
    <s v="Email"/>
    <s v="Principles of Logic and Argumentation"/>
    <s v="PHIL 2020"/>
    <s v="Philosophy and Religion"/>
    <s v="Positive"/>
    <s v="Neutral"/>
    <s v="Positive"/>
    <n v="72301"/>
    <n v="560"/>
    <n v="129.10892857142858"/>
    <n v="175"/>
    <n v="363"/>
    <n v="393"/>
    <s v="Spring 2019"/>
    <n v="393"/>
    <n v="50739.80892857143"/>
    <n v="393"/>
    <n v="50739.80892857143"/>
    <n v="175"/>
    <n v="22594.0625"/>
    <n v="363"/>
    <n v="46866.541071428575"/>
    <n v="393"/>
    <n v="50739.80892857143"/>
    <n v="931"/>
    <n v="120200.41250000001"/>
    <n v="175"/>
    <n v="22594.0625"/>
    <n v="363"/>
    <n v="46866.541071428575"/>
    <n v="393"/>
    <n v="50739.80892857143"/>
    <n v="931"/>
    <n v="120200.41250000001"/>
    <s v="Continued"/>
    <n v="291"/>
    <n v="388"/>
    <n v="493"/>
    <n v="1172"/>
    <n v="181.95"/>
    <n v="291"/>
    <n v="52947.45"/>
    <n v="388"/>
    <n v="50094.264285714286"/>
    <n v="493"/>
    <n v="63650.701785714286"/>
    <n v="1172"/>
    <n v="166692.41607142857"/>
    <n v="2255"/>
    <n v="457833.05000000005"/>
    <n v="50.57252292057882"/>
  </r>
  <r>
    <n v="9"/>
    <s v="01"/>
    <s v="2018-2019"/>
    <s v="Institution 9"/>
    <n v="28793"/>
    <s v="Name"/>
    <s v="Email"/>
    <s v="Evolution and Biodiversity, Organismal Biology"/>
    <s v="BIOL 1010, BIOL 1030"/>
    <s v="Biological Sciences"/>
    <s v="Positive"/>
    <s v="Neutral"/>
    <s v="Neutral"/>
    <n v="124875"/>
    <n v="900"/>
    <n v="138.75"/>
    <n v="275"/>
    <n v="372"/>
    <n v="428"/>
    <s v="Spring 2019"/>
    <n v="428"/>
    <n v="59385"/>
    <n v="428"/>
    <n v="59385"/>
    <n v="275"/>
    <n v="38156.25"/>
    <n v="372"/>
    <n v="51615"/>
    <n v="428"/>
    <n v="59385"/>
    <n v="0"/>
    <n v="149156.25"/>
    <n v="0"/>
    <n v="0"/>
    <n v="0"/>
    <n v="0"/>
    <n v="0"/>
    <n v="0"/>
    <n v="0"/>
    <n v="0"/>
    <s v="Continued"/>
    <n v="483"/>
    <n v="349"/>
    <n v="158"/>
    <n v="0"/>
    <n v="193.74"/>
    <n v="483"/>
    <n v="93576.42"/>
    <n v="349"/>
    <n v="0"/>
    <n v="158"/>
    <n v="0"/>
    <n v="0"/>
    <n v="0"/>
    <n v="428"/>
    <n v="208541.25"/>
    <n v="7.2427760219497799"/>
  </r>
  <r>
    <n v="10"/>
    <s v="01"/>
    <s v="2018-2019"/>
    <s v="Institution 10"/>
    <n v="28880"/>
    <s v="Name"/>
    <s v="Email"/>
    <s v="Science and Technology in Early Childhood Education"/>
    <s v="ECED 4500"/>
    <s v="Educator Preparation"/>
    <s v="Positive"/>
    <s v="Neutral"/>
    <s v="Neutral"/>
    <n v="5544"/>
    <n v="56"/>
    <n v="99"/>
    <n v="131"/>
    <n v="155"/>
    <n v="391"/>
    <s v="Spring 2019"/>
    <n v="391"/>
    <n v="38709"/>
    <n v="391"/>
    <n v="38709"/>
    <n v="131"/>
    <n v="12969"/>
    <n v="155"/>
    <n v="15345"/>
    <n v="391"/>
    <n v="38709"/>
    <n v="677"/>
    <n v="67023"/>
    <n v="131"/>
    <n v="12969"/>
    <n v="155"/>
    <n v="15345"/>
    <n v="391"/>
    <n v="38709"/>
    <n v="677"/>
    <n v="67023"/>
    <s v="Continued"/>
    <n v="395"/>
    <n v="410"/>
    <n v="318"/>
    <n v="1123"/>
    <n v="104.5"/>
    <n v="395"/>
    <n v="41277.5"/>
    <n v="410"/>
    <n v="40590"/>
    <n v="318"/>
    <n v="31482"/>
    <n v="1123"/>
    <n v="113349.5"/>
    <n v="1745"/>
    <n v="286104.5"/>
    <n v="9.9066655124653735"/>
  </r>
  <r>
    <n v="11"/>
    <s v="01"/>
    <s v="2018-2019"/>
    <s v="Institution 11"/>
    <n v="16204"/>
    <s v="Name"/>
    <s v="Email"/>
    <s v="Introduction to General Psychology"/>
    <s v="PSYC 1101"/>
    <s v="Psychology"/>
    <s v="Neutral"/>
    <s v="Neutral"/>
    <s v="Neutral"/>
    <n v="44000"/>
    <n v="440"/>
    <n v="100"/>
    <n v="438"/>
    <n v="387"/>
    <n v="334"/>
    <s v="Spring 2019"/>
    <n v="334"/>
    <n v="33400"/>
    <n v="334"/>
    <n v="33400"/>
    <n v="438"/>
    <n v="43800"/>
    <n v="387"/>
    <n v="38700"/>
    <n v="334"/>
    <n v="33400"/>
    <n v="0"/>
    <n v="115900"/>
    <n v="0"/>
    <n v="0"/>
    <n v="0"/>
    <n v="0"/>
    <n v="0"/>
    <n v="0"/>
    <n v="0"/>
    <n v="0"/>
    <s v="Continued"/>
    <n v="437"/>
    <n v="140"/>
    <n v="141"/>
    <n v="718"/>
    <n v="115.99"/>
    <n v="437"/>
    <n v="50687.63"/>
    <n v="140"/>
    <n v="0"/>
    <n v="141"/>
    <n v="0"/>
    <n v="0"/>
    <n v="0"/>
    <n v="334"/>
    <n v="149300"/>
    <n v="9.2137743766971116"/>
  </r>
  <r>
    <n v="12"/>
    <s v="01"/>
    <s v="2018-2019"/>
    <s v="Institution 12"/>
    <n v="15055"/>
    <s v="Name"/>
    <s v="Email"/>
    <s v="Calculus I, Calculus II, Calculus III"/>
    <s v="MATH 1161, MATH 2072, MATH 2083"/>
    <s v="Mathematical Subjects"/>
    <s v="Positive"/>
    <s v="Neutral"/>
    <s v="Neutral"/>
    <n v="87025"/>
    <n v="521"/>
    <n v="167.03454894433781"/>
    <n v="471"/>
    <n v="266"/>
    <n v="208"/>
    <s v="Spring 2019"/>
    <n v="208"/>
    <n v="34743.186180422264"/>
    <n v="208"/>
    <n v="34743.186180422264"/>
    <n v="471"/>
    <n v="78673.272552783106"/>
    <n v="266"/>
    <n v="44431.190019193862"/>
    <n v="208"/>
    <n v="34743.186180422264"/>
    <n v="945"/>
    <n v="157847.64875239923"/>
    <n v="471"/>
    <n v="78673.272552783106"/>
    <n v="266"/>
    <n v="44431.190019193862"/>
    <n v="208"/>
    <n v="34743.186180422264"/>
    <n v="945"/>
    <n v="157847.64875239923"/>
    <s v="Continued"/>
    <n v="133"/>
    <n v="226"/>
    <n v="359"/>
    <n v="718"/>
    <n v="288.68"/>
    <n v="133"/>
    <n v="38394.44"/>
    <n v="226"/>
    <n v="37749.808061420343"/>
    <n v="359"/>
    <n v="59965.403071017274"/>
    <n v="718"/>
    <n v="136109.6511324376"/>
    <n v="2098"/>
    <n v="486548.13481765834"/>
    <n v="32.31804283079763"/>
  </r>
  <r>
    <n v="13"/>
    <s v="01"/>
    <s v="2018-2019"/>
    <s v="Institution 13"/>
    <n v="6496"/>
    <s v="Name"/>
    <s v="Email"/>
    <s v="Human Factors in Design"/>
    <s v="ID 2320"/>
    <s v="Engineering"/>
    <s v="Positive"/>
    <s v="Neutral"/>
    <s v="Not Measured"/>
    <n v="15360"/>
    <n v="80"/>
    <n v="192"/>
    <n v="127"/>
    <n v="495"/>
    <n v="459"/>
    <s v="Spring 2019"/>
    <n v="459"/>
    <n v="88128"/>
    <n v="459"/>
    <n v="88128"/>
    <n v="127"/>
    <n v="24384"/>
    <n v="495"/>
    <n v="95040"/>
    <n v="459"/>
    <n v="88128"/>
    <n v="1081"/>
    <n v="207552"/>
    <n v="127"/>
    <n v="24384"/>
    <n v="495"/>
    <n v="95040"/>
    <n v="459"/>
    <n v="88128"/>
    <n v="1081"/>
    <n v="207552"/>
    <s v="Continued"/>
    <n v="313"/>
    <n v="334"/>
    <n v="362"/>
    <n v="1009"/>
    <n v="223.65"/>
    <n v="313"/>
    <n v="70002.45"/>
    <n v="334"/>
    <n v="64128"/>
    <n v="362"/>
    <n v="69504"/>
    <n v="1009"/>
    <n v="203634.45"/>
    <n v="2621"/>
    <n v="706866.45"/>
    <n v="108.815648091133"/>
  </r>
  <r>
    <n v="14"/>
    <s v="01"/>
    <s v="2018-2019"/>
    <s v="Institution 14"/>
    <n v="25437"/>
    <s v="Name"/>
    <s v="Email"/>
    <s v="Introduction to General Psychology"/>
    <s v="PSYC 1101"/>
    <s v="Psychology"/>
    <s v="Positive"/>
    <s v="Neutral"/>
    <s v="Neutral"/>
    <n v="43296"/>
    <n v="640"/>
    <n v="67.650000000000006"/>
    <n v="132"/>
    <n v="157"/>
    <n v="374"/>
    <s v="Spring 2019"/>
    <n v="374"/>
    <n v="25301.100000000002"/>
    <n v="374"/>
    <n v="25301.100000000002"/>
    <n v="132"/>
    <n v="8929.8000000000011"/>
    <n v="157"/>
    <n v="10621.050000000001"/>
    <n v="374"/>
    <n v="25301.100000000002"/>
    <n v="663"/>
    <n v="44851.950000000004"/>
    <n v="132"/>
    <n v="8929.8000000000011"/>
    <n v="157"/>
    <n v="10621.050000000001"/>
    <n v="374"/>
    <n v="25301.100000000002"/>
    <n v="663"/>
    <n v="44851.950000000004"/>
    <s v="Continued"/>
    <n v="429"/>
    <n v="321"/>
    <n v="326"/>
    <n v="1076"/>
    <n v="138"/>
    <n v="429"/>
    <n v="59202"/>
    <n v="321"/>
    <n v="21715.65"/>
    <n v="326"/>
    <n v="22053.9"/>
    <n v="1076"/>
    <n v="102971.54999999999"/>
    <n v="1700"/>
    <n v="217976.55"/>
    <n v="8.5692711404646769"/>
  </r>
  <r>
    <n v="15"/>
    <s v="01"/>
    <s v="2018-2019"/>
    <s v="Institution 15"/>
    <n v="10442"/>
    <s v="Name"/>
    <s v="Email"/>
    <s v="Issues in African and African Diaspora Studies"/>
    <s v="AADS 1102"/>
    <s v="Arts and Sciences"/>
    <s v="Positive"/>
    <s v="Neutral"/>
    <s v="Neutral"/>
    <n v="20840.75"/>
    <n v="175"/>
    <n v="119.09"/>
    <n v="499"/>
    <n v="468"/>
    <n v="451"/>
    <s v="Spring 2019"/>
    <n v="451"/>
    <n v="53709.590000000004"/>
    <n v="451"/>
    <n v="53709.590000000004"/>
    <n v="499"/>
    <n v="59425.91"/>
    <n v="468"/>
    <n v="55734.12"/>
    <n v="451"/>
    <n v="53709.590000000004"/>
    <n v="1418"/>
    <n v="168869.62"/>
    <n v="499"/>
    <n v="59425.91"/>
    <n v="468"/>
    <n v="55734.12"/>
    <n v="451"/>
    <n v="53709.590000000004"/>
    <n v="1418"/>
    <n v="168869.62"/>
    <s v="Continued"/>
    <n v="453"/>
    <n v="413"/>
    <n v="182"/>
    <n v="1048"/>
    <n v="119.09"/>
    <n v="453"/>
    <n v="53947.770000000004"/>
    <n v="413"/>
    <n v="49184.17"/>
    <n v="182"/>
    <n v="21674.38"/>
    <n v="1048"/>
    <n v="124806.32"/>
    <n v="3287"/>
    <n v="516255.14999999997"/>
    <n v="49.440255698142117"/>
  </r>
  <r>
    <n v="16"/>
    <s v="01"/>
    <s v="2018-2019"/>
    <s v="Institution 16"/>
    <n v="28697"/>
    <s v="Name"/>
    <s v="Email"/>
    <s v="Introductory Algebra, Intermediate Algebra, College Algebra"/>
    <s v="MATH 0097, MATH 0099, MATH 1111"/>
    <s v="Mathematical Subjects"/>
    <s v="Positive"/>
    <s v="Neutral"/>
    <s v="Neutral"/>
    <n v="236646"/>
    <n v="1200"/>
    <n v="197.20500000000001"/>
    <n v="402"/>
    <n v="281"/>
    <n v="209"/>
    <s v="Spring 2019"/>
    <n v="209"/>
    <n v="41215.845000000001"/>
    <n v="209"/>
    <n v="41215.845000000001"/>
    <n v="402"/>
    <n v="79276.41"/>
    <n v="281"/>
    <n v="55414.605000000003"/>
    <n v="209"/>
    <n v="41215.845000000001"/>
    <n v="892"/>
    <n v="175906.86000000002"/>
    <n v="402"/>
    <n v="79276.41"/>
    <n v="281"/>
    <n v="55414.605000000003"/>
    <n v="209"/>
    <n v="41215.845000000001"/>
    <n v="892"/>
    <n v="175906.86000000002"/>
    <s v="Continued"/>
    <n v="228"/>
    <n v="438"/>
    <n v="417"/>
    <n v="1083"/>
    <n v="261.97000000000003"/>
    <n v="228"/>
    <n v="59729.16"/>
    <n v="438"/>
    <n v="86375.790000000008"/>
    <n v="417"/>
    <n v="82234.485000000001"/>
    <n v="1083"/>
    <n v="228339.435"/>
    <n v="1993"/>
    <n v="621369"/>
    <n v="21.652751158657701"/>
  </r>
  <r>
    <n v="17"/>
    <s v="01"/>
    <s v="2018-2019"/>
    <s v="Institution 17"/>
    <n v="11405"/>
    <s v="Name"/>
    <s v="Email"/>
    <s v="World Literature I"/>
    <s v="ENGL 2111"/>
    <s v="English"/>
    <s v="Positive"/>
    <s v="Neutral"/>
    <s v="Neutral"/>
    <n v="25847.5"/>
    <n v="245"/>
    <n v="105.5"/>
    <n v="500"/>
    <n v="272"/>
    <n v="115"/>
    <s v="Spring 2019"/>
    <n v="115"/>
    <n v="12132.5"/>
    <n v="115"/>
    <n v="12132.5"/>
    <n v="500"/>
    <n v="52750"/>
    <n v="272"/>
    <n v="28696"/>
    <n v="115"/>
    <n v="12132.5"/>
    <n v="887"/>
    <n v="93578.5"/>
    <n v="500"/>
    <n v="52750"/>
    <n v="272"/>
    <n v="28696"/>
    <n v="115"/>
    <n v="12132.5"/>
    <n v="887"/>
    <n v="93578.5"/>
    <s v="Continued"/>
    <n v="285"/>
    <n v="174"/>
    <n v="185"/>
    <n v="644"/>
    <n v="116.09"/>
    <n v="285"/>
    <n v="33085.65"/>
    <n v="174"/>
    <n v="18357"/>
    <n v="185"/>
    <n v="19517.5"/>
    <n v="644"/>
    <n v="70960.149999999994"/>
    <n v="1889"/>
    <n v="270249.65000000002"/>
    <n v="23.695716790881196"/>
  </r>
  <r>
    <n v="18"/>
    <s v="01"/>
    <s v="2018-2019"/>
    <s v="Institution 18"/>
    <n v="21768"/>
    <s v="Name"/>
    <s v="Email"/>
    <s v="Human Anatomy and Physiology"/>
    <s v="BIOL 2411"/>
    <s v="Biological Sciences"/>
    <s v="Positive"/>
    <s v="Positive"/>
    <s v="Positive"/>
    <n v="22500"/>
    <n v="75"/>
    <n v="300"/>
    <n v="144"/>
    <n v="316"/>
    <n v="187"/>
    <s v="Spring 2019"/>
    <n v="187"/>
    <n v="56100"/>
    <n v="187"/>
    <n v="56100"/>
    <n v="144"/>
    <n v="43200"/>
    <n v="316"/>
    <n v="94800"/>
    <n v="187"/>
    <n v="56100"/>
    <n v="0"/>
    <n v="194100"/>
    <n v="0"/>
    <n v="0"/>
    <n v="0"/>
    <n v="0"/>
    <n v="0"/>
    <n v="0"/>
    <n v="0"/>
    <n v="0"/>
    <s v="Continued"/>
    <n v="253"/>
    <n v="475"/>
    <n v="496"/>
    <n v="1224"/>
    <n v="390.5"/>
    <n v="253"/>
    <n v="98796.5"/>
    <n v="475"/>
    <n v="0"/>
    <n v="496"/>
    <n v="0"/>
    <n v="0"/>
    <n v="0"/>
    <n v="187"/>
    <n v="250200"/>
    <n v="11.49393605292172"/>
  </r>
  <r>
    <n v="19"/>
    <s v="01"/>
    <s v="2018-2019"/>
    <s v="Institution 19"/>
    <n v="13191"/>
    <s v="Name"/>
    <s v="Email"/>
    <s v="Introductory Biology II"/>
    <s v="BIOL 1020"/>
    <s v="Biological Sciences"/>
    <s v="Positive"/>
    <s v="Neutral"/>
    <s v="Neutral"/>
    <n v="16339.2"/>
    <n v="96"/>
    <n v="170.20000000000002"/>
    <n v="169"/>
    <n v="380"/>
    <n v="418"/>
    <s v="Spring 2019"/>
    <n v="418"/>
    <n v="71143.600000000006"/>
    <n v="418"/>
    <n v="71143.600000000006"/>
    <n v="169"/>
    <n v="28763.800000000003"/>
    <n v="380"/>
    <n v="64676.000000000007"/>
    <n v="418"/>
    <n v="71143.600000000006"/>
    <n v="967"/>
    <n v="164583.40000000002"/>
    <n v="169"/>
    <n v="28763.800000000003"/>
    <n v="380"/>
    <n v="64676.000000000007"/>
    <n v="418"/>
    <n v="71143.600000000006"/>
    <n v="967"/>
    <n v="164583.40000000002"/>
    <s v="Continued"/>
    <n v="183"/>
    <n v="134"/>
    <n v="219"/>
    <n v="536"/>
    <n v="173.85"/>
    <n v="183"/>
    <n v="31814.55"/>
    <n v="134"/>
    <n v="22806.800000000003"/>
    <n v="219"/>
    <n v="37273.800000000003"/>
    <n v="536"/>
    <n v="91895.150000000009"/>
    <n v="2352"/>
    <n v="492205.55000000005"/>
    <n v="37.31374042908044"/>
  </r>
  <r>
    <n v="20"/>
    <s v="01"/>
    <s v="2018-2019"/>
    <s v="Institution 20"/>
    <n v="16084"/>
    <s v="Name"/>
    <s v="Email"/>
    <s v="Spirits, Beers, and Brews"/>
    <s v="CSH 4630"/>
    <s v="Arts and Sciences"/>
    <s v="Positive"/>
    <s v="Positive"/>
    <s v="Neutral"/>
    <n v="13875"/>
    <n v="300"/>
    <n v="46.25"/>
    <n v="460"/>
    <n v="179"/>
    <n v="244"/>
    <s v="Spring 2019"/>
    <n v="244"/>
    <n v="11285"/>
    <n v="244"/>
    <n v="11285"/>
    <n v="460"/>
    <n v="21275"/>
    <n v="179"/>
    <n v="8278.75"/>
    <n v="244"/>
    <n v="11285"/>
    <n v="883"/>
    <n v="40838.75"/>
    <n v="460"/>
    <n v="21275"/>
    <n v="179"/>
    <n v="8278.75"/>
    <n v="244"/>
    <n v="11285"/>
    <n v="883"/>
    <n v="40838.75"/>
    <s v="Continued"/>
    <n v="213"/>
    <n v="212"/>
    <n v="184"/>
    <n v="609"/>
    <n v="178"/>
    <n v="213"/>
    <n v="37914"/>
    <n v="212"/>
    <n v="9805"/>
    <n v="184"/>
    <n v="8510"/>
    <n v="609"/>
    <n v="56229"/>
    <n v="2010"/>
    <n v="149191.5"/>
    <n v="9.2757709524993786"/>
  </r>
  <r>
    <n v="21"/>
    <s v="01"/>
    <s v="2018-2019"/>
    <s v="Institution 1"/>
    <n v="2441"/>
    <s v="Name"/>
    <s v="Email"/>
    <s v="Introductory Physics II"/>
    <s v="PHYS 1112"/>
    <s v="Physics and Astronomy"/>
    <s v="Negative"/>
    <s v="Neutral"/>
    <s v="Neutral"/>
    <n v="70000"/>
    <n v="400"/>
    <n v="175"/>
    <n v="142"/>
    <n v="327"/>
    <n v="458"/>
    <s v="Spring 2019"/>
    <n v="458"/>
    <n v="80150"/>
    <n v="458"/>
    <n v="80150"/>
    <n v="142"/>
    <n v="24850"/>
    <n v="327"/>
    <n v="57225"/>
    <n v="458"/>
    <n v="80150"/>
    <n v="927"/>
    <n v="162225"/>
    <n v="142"/>
    <n v="24850"/>
    <n v="327"/>
    <n v="57225"/>
    <n v="458"/>
    <n v="80150"/>
    <n v="927"/>
    <n v="162225"/>
    <s v="Continued"/>
    <n v="380"/>
    <n v="147"/>
    <n v="149"/>
    <n v="676"/>
    <n v="175"/>
    <n v="380"/>
    <n v="66500"/>
    <n v="147"/>
    <n v="25725"/>
    <n v="149"/>
    <n v="26075"/>
    <n v="676"/>
    <n v="118300"/>
    <n v="2312"/>
    <n v="522900"/>
    <n v="214.21548545678002"/>
  </r>
  <r>
    <n v="22"/>
    <s v="01"/>
    <s v="2018-2019"/>
    <s v="Institution 2"/>
    <n v="6699"/>
    <s v="Name"/>
    <s v="Email"/>
    <s v="First-Year Experience"/>
    <s v="FCST 1010"/>
    <s v="Arts and Sciences"/>
    <s v="Positive"/>
    <s v="Positive"/>
    <s v="Not Measured"/>
    <n v="80437.5"/>
    <n v="1625"/>
    <n v="49.5"/>
    <n v="285"/>
    <n v="159"/>
    <n v="209"/>
    <s v="Spring 2019"/>
    <n v="209"/>
    <n v="10345.5"/>
    <n v="209"/>
    <n v="10345.5"/>
    <n v="285"/>
    <n v="14107.5"/>
    <n v="159"/>
    <n v="7870.5"/>
    <n v="209"/>
    <n v="10345.5"/>
    <n v="653"/>
    <n v="32323.5"/>
    <n v="285"/>
    <n v="14107.5"/>
    <n v="159"/>
    <n v="7870.5"/>
    <n v="209"/>
    <n v="10345.5"/>
    <n v="653"/>
    <n v="32323.5"/>
    <s v="Continued"/>
    <n v="269"/>
    <n v="136"/>
    <n v="160"/>
    <n v="565"/>
    <n v="59.72"/>
    <n v="269"/>
    <n v="16064.68"/>
    <n v="136"/>
    <n v="6732"/>
    <n v="160"/>
    <n v="7920"/>
    <n v="565"/>
    <n v="30716.68"/>
    <n v="1515"/>
    <n v="105709.18"/>
    <n v="15.7798447529482"/>
  </r>
  <r>
    <n v="23"/>
    <s v="01"/>
    <s v="2018-2019"/>
    <s v="Institution 3"/>
    <n v="10872"/>
    <s v="Name"/>
    <s v="Email"/>
    <s v="Integration for Practice: Neuromuscular"/>
    <s v="PTHP 8351"/>
    <s v="Nursing "/>
    <s v="Positive"/>
    <s v="Not Measured"/>
    <s v="Not Measured"/>
    <n v="10686.55"/>
    <n v="35"/>
    <n v="305.33"/>
    <n v="350"/>
    <n v="202"/>
    <n v="303"/>
    <s v="Spring 2019"/>
    <n v="303"/>
    <n v="92514.989999999991"/>
    <n v="303"/>
    <n v="92514.989999999991"/>
    <n v="350"/>
    <n v="106865.5"/>
    <n v="202"/>
    <n v="61676.659999999996"/>
    <n v="303"/>
    <n v="92514.989999999991"/>
    <n v="855"/>
    <n v="261057.15"/>
    <n v="350"/>
    <n v="106865.5"/>
    <n v="202"/>
    <n v="61676.659999999996"/>
    <n v="303"/>
    <n v="92514.989999999991"/>
    <n v="855"/>
    <n v="261057.15"/>
    <s v="Continued"/>
    <n v="234"/>
    <n v="234"/>
    <n v="399"/>
    <n v="867"/>
    <n v="139.37"/>
    <n v="234"/>
    <n v="32612.58"/>
    <n v="234"/>
    <n v="71447.22"/>
    <n v="399"/>
    <n v="121826.67"/>
    <n v="867"/>
    <n v="225886.47"/>
    <n v="2013"/>
    <n v="840515.76"/>
    <n v="77.310132450331125"/>
  </r>
  <r>
    <n v="24"/>
    <s v="01"/>
    <s v="2018-2019"/>
    <s v="Institution 4"/>
    <n v="18961"/>
    <s v="Name"/>
    <s v="Email"/>
    <s v="Introduction to Web Development"/>
    <s v="IT 3502"/>
    <s v="Computing Disciplines"/>
    <s v="Positive"/>
    <s v="Positive"/>
    <s v="Positive"/>
    <n v="16833.75"/>
    <n v="125"/>
    <n v="134.66999999999999"/>
    <n v="196"/>
    <n v="334"/>
    <n v="413"/>
    <s v="Spring 2019"/>
    <n v="413"/>
    <n v="55618.709999999992"/>
    <n v="413"/>
    <n v="55618.709999999992"/>
    <n v="196"/>
    <n v="26395.319999999996"/>
    <n v="334"/>
    <n v="44979.78"/>
    <n v="413"/>
    <n v="55618.709999999992"/>
    <n v="943"/>
    <n v="126993.80999999998"/>
    <n v="196"/>
    <n v="26395.319999999996"/>
    <n v="334"/>
    <n v="44979.78"/>
    <n v="413"/>
    <n v="55618.709999999992"/>
    <n v="943"/>
    <n v="126993.80999999998"/>
    <s v="Continued"/>
    <n v="449"/>
    <n v="118"/>
    <n v="439"/>
    <n v="1006"/>
    <n v="143.07"/>
    <n v="449"/>
    <n v="64238.43"/>
    <n v="118"/>
    <n v="15891.059999999998"/>
    <n v="439"/>
    <n v="59120.13"/>
    <n v="1006"/>
    <n v="139249.62"/>
    <n v="2299"/>
    <n v="448855.94999999995"/>
    <n v="23.672588471072199"/>
  </r>
  <r>
    <n v="25"/>
    <s v="01"/>
    <s v="2018-2019"/>
    <s v="Institution 5"/>
    <n v="22143"/>
    <s v="Name"/>
    <s v="Email"/>
    <s v="Principles of Biology I, Principles of Biology II"/>
    <s v="BIOL 1215"/>
    <s v="Biological Sciences"/>
    <s v="Neutral"/>
    <s v="Negative"/>
    <s v="Negative"/>
    <n v="162000"/>
    <n v="960"/>
    <n v="168.75"/>
    <n v="140"/>
    <n v="416"/>
    <n v="455"/>
    <s v="Spring 2019"/>
    <n v="455"/>
    <n v="76781.25"/>
    <n v="455"/>
    <n v="76781.25"/>
    <n v="140"/>
    <n v="23625"/>
    <n v="416"/>
    <n v="70200"/>
    <n v="455"/>
    <n v="76781.25"/>
    <n v="1011"/>
    <n v="170606.25"/>
    <n v="140"/>
    <n v="23625"/>
    <n v="416"/>
    <n v="70200"/>
    <n v="455"/>
    <n v="76781.25"/>
    <n v="1011"/>
    <n v="170606.25"/>
    <s v="Continued"/>
    <n v="291"/>
    <n v="398"/>
    <n v="473"/>
    <n v="1162"/>
    <n v="128.75"/>
    <n v="291"/>
    <n v="37466.25"/>
    <n v="398"/>
    <n v="67162.5"/>
    <n v="473"/>
    <n v="79818.75"/>
    <n v="1162"/>
    <n v="184447.5"/>
    <n v="2477"/>
    <n v="602441.25"/>
    <n v="27.20684866549248"/>
  </r>
  <r>
    <n v="26"/>
    <s v="01"/>
    <s v="2018-2019"/>
    <s v="Institution 6"/>
    <n v="19235"/>
    <s v="Name"/>
    <s v="Email"/>
    <s v="Principles of Chemistry I "/>
    <s v="CHEM 1211"/>
    <s v="Chemistry"/>
    <s v="Positive"/>
    <s v="Negative"/>
    <s v="Negative"/>
    <n v="184320"/>
    <n v="768"/>
    <n v="240"/>
    <n v="455"/>
    <n v="286"/>
    <n v="230"/>
    <s v="Spring 2019"/>
    <n v="230"/>
    <n v="55200"/>
    <n v="230"/>
    <n v="55200"/>
    <n v="455"/>
    <n v="109200"/>
    <n v="286"/>
    <n v="68640"/>
    <n v="230"/>
    <n v="55200"/>
    <n v="971"/>
    <n v="233040"/>
    <n v="455"/>
    <n v="109200"/>
    <n v="286"/>
    <n v="68640"/>
    <n v="230"/>
    <n v="55200"/>
    <n v="971"/>
    <n v="233040"/>
    <s v="Discontinued"/>
    <n v="309"/>
    <n v="359"/>
    <n v="408"/>
    <n v="1076"/>
    <n v="289.95"/>
    <n v="0"/>
    <n v="0"/>
    <n v="0"/>
    <n v="0"/>
    <n v="0"/>
    <n v="0"/>
    <n v="0"/>
    <n v="0"/>
    <n v="2172"/>
    <n v="521280"/>
    <n v="27.100597868468938"/>
  </r>
  <r>
    <n v="27"/>
    <s v="01"/>
    <s v="2018-2019"/>
    <s v="Institution 7"/>
    <n v="13748"/>
    <s v="Name"/>
    <s v="Email"/>
    <s v="College Algebra"/>
    <s v="MATH 1111"/>
    <s v="Mathematical Subjects"/>
    <s v="Neutral"/>
    <s v="Neutral"/>
    <s v="Neutral"/>
    <n v="52318.400000000001"/>
    <n v="608"/>
    <n v="86.05"/>
    <n v="112"/>
    <n v="166"/>
    <n v="244"/>
    <s v="Spring 2019"/>
    <n v="244"/>
    <n v="20996.2"/>
    <n v="244"/>
    <n v="20996.2"/>
    <n v="112"/>
    <n v="9637.6"/>
    <n v="166"/>
    <n v="14284.3"/>
    <n v="244"/>
    <n v="20996.2"/>
    <n v="522"/>
    <n v="44918.100000000006"/>
    <n v="112"/>
    <n v="9637.6"/>
    <n v="166"/>
    <n v="14284.3"/>
    <n v="244"/>
    <n v="20996.2"/>
    <n v="522"/>
    <n v="44918.100000000006"/>
    <s v="Discontinued"/>
    <n v="114"/>
    <n v="291"/>
    <n v="150"/>
    <n v="0"/>
    <n v="103.95"/>
    <n v="0"/>
    <n v="0"/>
    <n v="0"/>
    <n v="0"/>
    <n v="0"/>
    <n v="0"/>
    <n v="0"/>
    <n v="0"/>
    <n v="1288"/>
    <n v="110832.40000000001"/>
    <n v="8.0617107942973529"/>
  </r>
  <r>
    <n v="28"/>
    <s v="01"/>
    <s v="2018-2019"/>
    <s v="Institution 8"/>
    <n v="26456"/>
    <s v="Name"/>
    <s v="Email"/>
    <s v="Environment of Business"/>
    <s v="LENB 3135"/>
    <s v="Business Administration, Management, and Economics"/>
    <s v="Positive"/>
    <s v="Negative"/>
    <s v="Negative"/>
    <n v="128497.38"/>
    <n v="418"/>
    <n v="307.41000000000003"/>
    <n v="121"/>
    <n v="465"/>
    <n v="427"/>
    <s v="Spring 2019"/>
    <n v="427"/>
    <n v="131264.07"/>
    <n v="427"/>
    <n v="131264.07"/>
    <n v="121"/>
    <n v="37196.61"/>
    <n v="465"/>
    <n v="142945.65000000002"/>
    <n v="427"/>
    <n v="131264.07"/>
    <n v="1013"/>
    <n v="311406.33"/>
    <n v="121"/>
    <n v="37196.61"/>
    <n v="465"/>
    <n v="142945.65000000002"/>
    <n v="427"/>
    <n v="131264.07"/>
    <n v="1013"/>
    <n v="311406.33"/>
    <s v="Discontinued"/>
    <n v="247"/>
    <n v="325"/>
    <n v="495"/>
    <n v="1067"/>
    <n v="399.95"/>
    <n v="0"/>
    <n v="0"/>
    <n v="0"/>
    <n v="0"/>
    <n v="0"/>
    <n v="0"/>
    <n v="0"/>
    <n v="0"/>
    <n v="2453"/>
    <n v="754076.73"/>
    <n v="28.503051481705473"/>
  </r>
  <r>
    <n v="29"/>
    <s v="01"/>
    <s v="2018-2019"/>
    <s v="Institution 9"/>
    <n v="8815"/>
    <s v="Name"/>
    <s v="Email"/>
    <s v="Human Anatomy and Physiology I, Human Anatomy and Physiology II"/>
    <s v="BIOL 2212, BIOL 2213"/>
    <s v="Biological Sciences"/>
    <s v="Positive"/>
    <s v="Positive"/>
    <s v="Positive"/>
    <n v="215040"/>
    <n v="560"/>
    <n v="384"/>
    <n v="233"/>
    <n v="478"/>
    <n v="106"/>
    <s v="Spring 2019"/>
    <n v="106"/>
    <n v="40704"/>
    <n v="106"/>
    <n v="40704"/>
    <n v="233"/>
    <n v="89472"/>
    <n v="478"/>
    <n v="183552"/>
    <n v="106"/>
    <n v="40704"/>
    <n v="817"/>
    <n v="313728"/>
    <n v="233"/>
    <n v="89472"/>
    <n v="478"/>
    <n v="183552"/>
    <n v="106"/>
    <n v="40704"/>
    <n v="817"/>
    <n v="313728"/>
    <s v="Continued"/>
    <n v="112"/>
    <n v="246"/>
    <n v="334"/>
    <n v="692"/>
    <n v="411.2"/>
    <n v="112"/>
    <n v="46054.400000000001"/>
    <n v="246"/>
    <n v="94464"/>
    <n v="334"/>
    <n v="128256"/>
    <n v="692"/>
    <n v="268774.40000000002"/>
    <n v="1740"/>
    <n v="936934.40000000002"/>
    <n v="106.28864435621101"/>
  </r>
  <r>
    <n v="30"/>
    <s v="01"/>
    <s v="2018-2019"/>
    <s v="Institution 10"/>
    <n v="3772"/>
    <s v="Name"/>
    <s v="Email"/>
    <s v="English Composition I"/>
    <s v="ENGL 1101"/>
    <s v="English"/>
    <s v="Positive"/>
    <s v="Neutral"/>
    <s v="Neutral"/>
    <n v="142333.75"/>
    <n v="1625"/>
    <n v="60.4"/>
    <n v="129"/>
    <n v="153"/>
    <n v="170"/>
    <s v="Fall 2019"/>
    <n v="0"/>
    <n v="0"/>
    <n v="0"/>
    <n v="0"/>
    <n v="0"/>
    <n v="0"/>
    <n v="153"/>
    <n v="9241.1999999999989"/>
    <n v="170"/>
    <n v="10268"/>
    <n v="323"/>
    <n v="19509.199999999997"/>
    <n v="129"/>
    <n v="7791.5999999999995"/>
    <n v="153"/>
    <n v="9241.1999999999989"/>
    <n v="170"/>
    <n v="10268"/>
    <n v="452"/>
    <n v="27300.799999999999"/>
    <s v="Continued"/>
    <n v="294"/>
    <n v="145"/>
    <n v="441"/>
    <n v="880"/>
    <n v="60.4"/>
    <n v="294"/>
    <n v="17757.599999999999"/>
    <n v="145"/>
    <n v="8758"/>
    <n v="441"/>
    <n v="26636.399999999998"/>
    <n v="880"/>
    <n v="53152"/>
    <n v="775"/>
    <n v="99962"/>
    <n v="26.501060445387061"/>
  </r>
  <r>
    <n v="31"/>
    <s v="02"/>
    <s v="2018-2019"/>
    <s v="Institution 11"/>
    <n v="26472"/>
    <s v="Name"/>
    <s v="Email"/>
    <s v="Environment of Business"/>
    <s v="BUSA 2106"/>
    <s v="Business Administration, Management, and Economics"/>
    <s v="Positive"/>
    <s v="Positive"/>
    <s v="Positive"/>
    <n v="600000"/>
    <n v="2600"/>
    <n v="230.76923076923077"/>
    <n v="130"/>
    <n v="237"/>
    <n v="372"/>
    <s v="Fall 2019"/>
    <n v="0"/>
    <n v="0"/>
    <n v="0"/>
    <n v="0"/>
    <n v="0"/>
    <n v="0"/>
    <n v="237"/>
    <n v="54692.307692307695"/>
    <n v="372"/>
    <n v="85846.153846153844"/>
    <n v="609"/>
    <n v="140538.46153846153"/>
    <n v="130"/>
    <n v="30000"/>
    <n v="237"/>
    <n v="54692.307692307695"/>
    <n v="372"/>
    <n v="85846.153846153844"/>
    <n v="739"/>
    <n v="170538.46153846153"/>
    <s v="Continued"/>
    <n v="222"/>
    <n v="421"/>
    <n v="166"/>
    <n v="809"/>
    <n v="299.95"/>
    <n v="222"/>
    <n v="66588.899999999994"/>
    <n v="421"/>
    <n v="97153.846153846156"/>
    <n v="166"/>
    <n v="38307.692307692305"/>
    <n v="809"/>
    <n v="202050.43846153846"/>
    <n v="1348"/>
    <n v="513127.36153846153"/>
    <n v="19.383777634423598"/>
  </r>
  <r>
    <n v="32"/>
    <s v="02"/>
    <s v="2018-2019"/>
    <s v="Institution 12"/>
    <n v="10968"/>
    <s v="Name"/>
    <s v="Email"/>
    <s v="Analytic Geometry and Calculus I"/>
    <s v="MATH 2261"/>
    <s v="Mathematical Subjects"/>
    <s v="Positive"/>
    <s v="Neutral"/>
    <s v="Neutral"/>
    <n v="79600.5"/>
    <n v="525"/>
    <n v="151.62"/>
    <n v="188"/>
    <n v="469"/>
    <n v="346"/>
    <s v="Fall 2019"/>
    <n v="0"/>
    <n v="0"/>
    <n v="0"/>
    <n v="0"/>
    <n v="0"/>
    <n v="0"/>
    <n v="469"/>
    <n v="71109.78"/>
    <n v="346"/>
    <n v="52460.520000000004"/>
    <n v="815"/>
    <n v="123570.3"/>
    <n v="188"/>
    <n v="28504.560000000001"/>
    <n v="469"/>
    <n v="71109.78"/>
    <n v="346"/>
    <n v="52460.520000000004"/>
    <n v="1003"/>
    <n v="152074.85999999999"/>
    <s v="Discontinued"/>
    <n v="473"/>
    <n v="289"/>
    <n v="422"/>
    <n v="1184"/>
    <n v="277.2"/>
    <n v="0"/>
    <n v="0"/>
    <n v="0"/>
    <n v="0"/>
    <n v="0"/>
    <n v="0"/>
    <n v="0"/>
    <n v="0"/>
    <n v="1818"/>
    <n v="275645.15999999997"/>
    <n v="25.131761487964987"/>
  </r>
  <r>
    <n v="33"/>
    <s v="02"/>
    <s v="2018-2019"/>
    <s v="Institution 13"/>
    <n v="17674"/>
    <s v="Name"/>
    <s v="Email"/>
    <s v="Psychology Research Design and Methodology"/>
    <s v="PSYC 3211"/>
    <s v="Psychology"/>
    <s v="Positive"/>
    <s v="Neutral"/>
    <s v="Neutral"/>
    <n v="14100"/>
    <n v="30"/>
    <n v="470"/>
    <n v="210"/>
    <n v="267"/>
    <n v="440"/>
    <s v="Fall 2019"/>
    <n v="0"/>
    <n v="0"/>
    <n v="0"/>
    <n v="0"/>
    <n v="0"/>
    <n v="0"/>
    <n v="267"/>
    <n v="125490"/>
    <n v="440"/>
    <n v="206800"/>
    <n v="707"/>
    <n v="332290"/>
    <n v="210"/>
    <n v="98700"/>
    <n v="267"/>
    <n v="125490"/>
    <n v="440"/>
    <n v="206800"/>
    <n v="917"/>
    <n v="430990"/>
    <s v="Continued"/>
    <n v="266"/>
    <n v="206"/>
    <n v="457"/>
    <n v="929"/>
    <n v="299.05"/>
    <n v="266"/>
    <n v="79547.3"/>
    <n v="206"/>
    <n v="96820"/>
    <n v="457"/>
    <n v="214790"/>
    <n v="929"/>
    <n v="391157.3"/>
    <n v="1624"/>
    <n v="1154437.3"/>
    <n v="65.318394251442797"/>
  </r>
  <r>
    <n v="34"/>
    <s v="02"/>
    <s v="2018-2019"/>
    <s v="Institution 14"/>
    <n v="25561"/>
    <s v="Name"/>
    <s v="Email"/>
    <s v="Principles of Biology I, Principles of Biology II"/>
    <s v="BIOL 1107, BIOL 1108"/>
    <s v="Biological Sciences"/>
    <s v="Positive"/>
    <s v="Positive"/>
    <s v="Positive"/>
    <n v="109525"/>
    <n v="1300"/>
    <n v="84.25"/>
    <n v="211"/>
    <n v="124"/>
    <n v="446"/>
    <s v="Fall 2019"/>
    <n v="0"/>
    <n v="0"/>
    <n v="0"/>
    <n v="0"/>
    <n v="0"/>
    <n v="0"/>
    <n v="124"/>
    <n v="10447"/>
    <n v="446"/>
    <n v="37575.5"/>
    <n v="570"/>
    <n v="48022.5"/>
    <n v="211"/>
    <n v="17776.75"/>
    <n v="124"/>
    <n v="10447"/>
    <n v="446"/>
    <n v="37575.5"/>
    <n v="781"/>
    <n v="65799.25"/>
    <s v="Continued"/>
    <n v="194"/>
    <n v="255"/>
    <n v="127"/>
    <n v="576"/>
    <n v="84.25"/>
    <n v="194"/>
    <n v="16344.5"/>
    <n v="255"/>
    <n v="21483.75"/>
    <n v="127"/>
    <n v="10699.75"/>
    <n v="576"/>
    <n v="48528"/>
    <n v="1351"/>
    <n v="162349.75"/>
    <n v="6.3514631665427803"/>
  </r>
  <r>
    <n v="35"/>
    <s v="02"/>
    <s v="2018-2019"/>
    <s v="Institution 15"/>
    <n v="12166"/>
    <s v="Name"/>
    <s v="Email"/>
    <s v="Principles of Chemistry I, Principles of Chemistry II"/>
    <s v="CHEM 1211, CHEM 1212"/>
    <s v="Chemistry"/>
    <s v="Positive"/>
    <s v="Neutral"/>
    <s v="Positive"/>
    <n v="167760"/>
    <n v="600"/>
    <n v="279.60000000000002"/>
    <n v="269"/>
    <n v="354"/>
    <n v="306"/>
    <s v="Fall 2019"/>
    <n v="0"/>
    <n v="0"/>
    <n v="0"/>
    <n v="0"/>
    <n v="0"/>
    <n v="0"/>
    <n v="354"/>
    <n v="98978.400000000009"/>
    <n v="306"/>
    <n v="85557.6"/>
    <n v="660"/>
    <n v="184536"/>
    <n v="269"/>
    <n v="75212.400000000009"/>
    <n v="354"/>
    <n v="98978.400000000009"/>
    <n v="306"/>
    <n v="85557.6"/>
    <n v="929"/>
    <n v="259748.40000000002"/>
    <s v="Continued"/>
    <n v="197"/>
    <n v="318"/>
    <n v="364"/>
    <n v="879"/>
    <n v="266.20999999999998"/>
    <n v="197"/>
    <n v="52443.369999999995"/>
    <n v="318"/>
    <n v="88912.8"/>
    <n v="364"/>
    <n v="101774.40000000001"/>
    <n v="879"/>
    <n v="243130.57"/>
    <n v="1589"/>
    <n v="687414.97"/>
    <n v="56.502956600361664"/>
  </r>
  <r>
    <n v="36"/>
    <s v="02"/>
    <s v="2018-2019"/>
    <s v="Institution 16"/>
    <n v="16985"/>
    <s v="Name"/>
    <s v="Email"/>
    <s v="Exploratory Activities in Physical Education, Art, and Music"/>
    <s v="EDUC 3214"/>
    <s v="Educator Preparation"/>
    <s v="Not Measured"/>
    <s v="Positive"/>
    <s v="Positive"/>
    <n v="15000"/>
    <n v="105"/>
    <n v="142.85714285714286"/>
    <n v="216"/>
    <n v="124"/>
    <n v="466"/>
    <s v="Fall 2019"/>
    <n v="0"/>
    <n v="0"/>
    <n v="0"/>
    <n v="0"/>
    <n v="0"/>
    <n v="0"/>
    <n v="124"/>
    <n v="17714.285714285714"/>
    <n v="466"/>
    <n v="66571.42857142858"/>
    <n v="590"/>
    <n v="84285.71428571429"/>
    <n v="216"/>
    <n v="30857.142857142859"/>
    <n v="124"/>
    <n v="17714.285714285714"/>
    <n v="466"/>
    <n v="66571.42857142858"/>
    <n v="806"/>
    <n v="115142.85714285716"/>
    <s v="Continued"/>
    <n v="351"/>
    <n v="315"/>
    <n v="166"/>
    <n v="832"/>
    <n v="108.2"/>
    <n v="351"/>
    <n v="37978.200000000004"/>
    <n v="315"/>
    <n v="45000"/>
    <n v="166"/>
    <n v="23714.285714285714"/>
    <n v="832"/>
    <n v="106692.48571428572"/>
    <n v="1396"/>
    <n v="306121.05714285717"/>
    <n v="18.023023676353088"/>
  </r>
  <r>
    <n v="37"/>
    <s v="02"/>
    <s v="2018-2019"/>
    <s v="Institution 17"/>
    <n v="2752"/>
    <s v="Name"/>
    <s v="Email"/>
    <s v="Introduction to Statistics"/>
    <s v="STAT 1127"/>
    <s v="Mathematical Subjects"/>
    <s v="Positive"/>
    <s v="Positive"/>
    <s v="Positive"/>
    <n v="114751"/>
    <n v="676"/>
    <n v="169.75"/>
    <n v="237"/>
    <n v="486"/>
    <n v="185"/>
    <s v="Spring 2019"/>
    <n v="185"/>
    <n v="31403.75"/>
    <n v="185"/>
    <n v="31403.75"/>
    <n v="237"/>
    <n v="40230.75"/>
    <n v="486"/>
    <n v="82498.5"/>
    <n v="185"/>
    <n v="31403.75"/>
    <n v="908"/>
    <n v="154133"/>
    <n v="237"/>
    <n v="40230.75"/>
    <n v="486"/>
    <n v="82498.5"/>
    <n v="185"/>
    <n v="31403.75"/>
    <n v="908"/>
    <n v="154133"/>
    <s v="Continued"/>
    <n v="166"/>
    <n v="143"/>
    <n v="467"/>
    <n v="776"/>
    <n v="177.8"/>
    <n v="166"/>
    <n v="29514.800000000003"/>
    <n v="143"/>
    <n v="24274.25"/>
    <n v="467"/>
    <n v="79273.25"/>
    <n v="776"/>
    <n v="133062.29999999999"/>
    <n v="2001"/>
    <n v="472732.05"/>
    <n v="171.77763444767442"/>
  </r>
  <r>
    <n v="38"/>
    <s v="02"/>
    <s v="2018-2019"/>
    <s v="Institution 18"/>
    <n v="9045"/>
    <s v="Name"/>
    <s v="Email"/>
    <s v="Introduction to General Psychology"/>
    <s v="PSYC 1101"/>
    <s v="Psychology"/>
    <s v="Positive"/>
    <s v="Positive"/>
    <s v="Neutral"/>
    <n v="16054"/>
    <n v="66"/>
    <n v="243.24242424242425"/>
    <n v="261"/>
    <n v="118"/>
    <n v="414"/>
    <s v="Summer 2019"/>
    <n v="0"/>
    <n v="0"/>
    <n v="0"/>
    <n v="0"/>
    <n v="261"/>
    <n v="63486.272727272728"/>
    <n v="118"/>
    <n v="28702.60606060606"/>
    <n v="414"/>
    <n v="100702.36363636363"/>
    <n v="793"/>
    <n v="192891.24242424243"/>
    <n v="261"/>
    <n v="63486.272727272728"/>
    <n v="118"/>
    <n v="28702.60606060606"/>
    <n v="414"/>
    <n v="100702.36363636363"/>
    <n v="793"/>
    <n v="192891.24242424243"/>
    <s v="Continued"/>
    <n v="110"/>
    <n v="258"/>
    <n v="184"/>
    <n v="552"/>
    <n v="209.95"/>
    <n v="110"/>
    <n v="23094.5"/>
    <n v="258"/>
    <n v="62756.545454545456"/>
    <n v="184"/>
    <n v="44756.606060606064"/>
    <n v="552"/>
    <n v="130607.65151515152"/>
    <n v="1586"/>
    <n v="516390.13636363635"/>
    <n v="57.09122568973315"/>
  </r>
  <r>
    <n v="39"/>
    <s v="02"/>
    <s v="2018-2019"/>
    <s v="Institution 19"/>
    <n v="12628"/>
    <s v="Name"/>
    <s v="Email"/>
    <s v="Precalculus"/>
    <s v="MATH 1113"/>
    <s v="Mathematical Subjects"/>
    <s v="Positive"/>
    <s v="Neutral"/>
    <s v="Neutral"/>
    <n v="79800"/>
    <n v="350"/>
    <n v="228"/>
    <n v="342"/>
    <n v="110"/>
    <n v="399"/>
    <s v="Fall 2019"/>
    <n v="0"/>
    <n v="0"/>
    <n v="0"/>
    <n v="0"/>
    <n v="0"/>
    <n v="0"/>
    <n v="110"/>
    <n v="25080"/>
    <n v="399"/>
    <n v="90972"/>
    <n v="509"/>
    <n v="116052"/>
    <n v="342"/>
    <n v="77976"/>
    <n v="110"/>
    <n v="25080"/>
    <n v="399"/>
    <n v="90972"/>
    <n v="851"/>
    <n v="194028"/>
    <s v="Continued"/>
    <n v="245"/>
    <n v="461"/>
    <n v="199"/>
    <n v="905"/>
    <n v="249.95"/>
    <n v="245"/>
    <n v="61237.75"/>
    <n v="461"/>
    <n v="105108"/>
    <n v="199"/>
    <n v="45372"/>
    <n v="905"/>
    <n v="211717.75"/>
    <n v="1360"/>
    <n v="521797.75"/>
    <n v="41.320696072220464"/>
  </r>
  <r>
    <n v="40"/>
    <s v="02"/>
    <s v="2018-2019"/>
    <s v="Institution 20"/>
    <n v="19686"/>
    <s v="Name"/>
    <s v="Email"/>
    <s v="Introductory Physics"/>
    <s v="PHYS 1111"/>
    <s v="Physics and Astronomy"/>
    <s v="Positive"/>
    <s v="Positive"/>
    <s v="Positive"/>
    <n v="33000"/>
    <n v="100"/>
    <n v="330"/>
    <n v="151"/>
    <n v="318"/>
    <n v="421"/>
    <s v="Spring 2020"/>
    <n v="0"/>
    <n v="0"/>
    <n v="0"/>
    <n v="0"/>
    <n v="0"/>
    <n v="0"/>
    <n v="0"/>
    <n v="0"/>
    <n v="421"/>
    <n v="138930"/>
    <n v="421"/>
    <n v="138930"/>
    <n v="151"/>
    <n v="49830"/>
    <n v="318"/>
    <n v="104940"/>
    <n v="421"/>
    <n v="138930"/>
    <n v="890"/>
    <n v="293700"/>
    <s v="Continued"/>
    <n v="121"/>
    <n v="345"/>
    <n v="128"/>
    <n v="594"/>
    <n v="189.95"/>
    <n v="121"/>
    <n v="22983.949999999997"/>
    <n v="345"/>
    <n v="113850"/>
    <n v="128"/>
    <n v="42240"/>
    <n v="594"/>
    <n v="179073.95"/>
    <n v="1311"/>
    <n v="611703.94999999995"/>
    <n v="31.073044295438379"/>
  </r>
  <r>
    <n v="41"/>
    <s v="02"/>
    <s v="2018-2019"/>
    <s v="Institution 1"/>
    <n v="5274"/>
    <s v="Name"/>
    <s v="Email"/>
    <s v="Foundations of Information Literacy, Instructional Technology"/>
    <s v="LIBR 1101, EDUC 3200"/>
    <s v="Educator Preparation"/>
    <s v="Positive"/>
    <s v="Neutral"/>
    <s v="Neutral"/>
    <n v="27162"/>
    <n v="200"/>
    <n v="135.81"/>
    <n v="482"/>
    <n v="222"/>
    <n v="449"/>
    <s v="Fall 2019"/>
    <n v="0"/>
    <n v="0"/>
    <n v="0"/>
    <n v="0"/>
    <n v="0"/>
    <n v="0"/>
    <n v="222"/>
    <n v="30149.82"/>
    <n v="449"/>
    <n v="60978.69"/>
    <n v="671"/>
    <n v="91128.510000000009"/>
    <n v="482"/>
    <n v="65460.42"/>
    <n v="222"/>
    <n v="30149.82"/>
    <n v="449"/>
    <n v="60978.69"/>
    <n v="1153"/>
    <n v="156588.93"/>
    <s v="Continued"/>
    <n v="257"/>
    <n v="392"/>
    <n v="102"/>
    <n v="751"/>
    <n v="121.67"/>
    <n v="257"/>
    <n v="31269.19"/>
    <n v="392"/>
    <n v="53237.520000000004"/>
    <n v="102"/>
    <n v="13852.62"/>
    <n v="751"/>
    <n v="98359.33"/>
    <n v="1824"/>
    <n v="346076.77"/>
    <n v="65.619410314751619"/>
  </r>
  <r>
    <n v="42"/>
    <s v="02"/>
    <s v="2018-2019"/>
    <s v="Institution 2"/>
    <n v="26060"/>
    <s v="Name"/>
    <s v="Email"/>
    <s v="Introduction to General Psychology"/>
    <s v="PSYC 1101"/>
    <s v="Psychology"/>
    <s v="Positive"/>
    <s v="Positive"/>
    <s v="Positive"/>
    <n v="65070"/>
    <n v="495"/>
    <n v="131.45454545454547"/>
    <n v="235"/>
    <n v="399"/>
    <n v="322"/>
    <s v="Fall 2019"/>
    <n v="0"/>
    <n v="0"/>
    <n v="0"/>
    <n v="0"/>
    <n v="0"/>
    <n v="0"/>
    <n v="399"/>
    <n v="52450.36363636364"/>
    <n v="322"/>
    <n v="42328.36363636364"/>
    <n v="721"/>
    <n v="94778.727272727279"/>
    <n v="235"/>
    <n v="30891.818181818184"/>
    <n v="399"/>
    <n v="52450.36363636364"/>
    <n v="322"/>
    <n v="42328.36363636364"/>
    <n v="956"/>
    <n v="125670.54545454547"/>
    <s v="Continued"/>
    <n v="384"/>
    <n v="428"/>
    <n v="386"/>
    <n v="1198"/>
    <n v="152.96"/>
    <n v="384"/>
    <n v="58736.639999999999"/>
    <n v="428"/>
    <n v="56262.545454545463"/>
    <n v="386"/>
    <n v="50741.454545454551"/>
    <n v="1198"/>
    <n v="165740.64000000001"/>
    <n v="1677"/>
    <n v="386189.91272727278"/>
    <n v="14.819259889764881"/>
  </r>
  <r>
    <n v="43"/>
    <s v="02"/>
    <s v="2018-2019"/>
    <s v="Institution 3"/>
    <n v="3789"/>
    <s v="Name"/>
    <s v="Email"/>
    <s v="Microeconomics, Macroeconomics"/>
    <s v="ECON 2105, ECON 2106"/>
    <s v="Business Administration, Management, and Economics"/>
    <s v="Positive"/>
    <s v="Positive"/>
    <s v="Positive"/>
    <n v="87734"/>
    <n v="660"/>
    <n v="132.93030303030304"/>
    <n v="266"/>
    <n v="209"/>
    <n v="295"/>
    <s v="Fall 2019"/>
    <n v="0"/>
    <n v="0"/>
    <n v="0"/>
    <n v="0"/>
    <n v="0"/>
    <n v="0"/>
    <n v="209"/>
    <n v="27782.433333333334"/>
    <n v="295"/>
    <n v="39214.439393939399"/>
    <n v="504"/>
    <n v="66996.872727272741"/>
    <n v="266"/>
    <n v="35359.460606060609"/>
    <n v="209"/>
    <n v="27782.433333333334"/>
    <n v="295"/>
    <n v="39214.439393939399"/>
    <n v="770"/>
    <n v="102356.33333333334"/>
    <s v="Continued"/>
    <n v="203"/>
    <n v="230"/>
    <n v="379"/>
    <n v="812"/>
    <n v="257.99"/>
    <n v="203"/>
    <n v="52371.97"/>
    <n v="230"/>
    <n v="30573.9696969697"/>
    <n v="379"/>
    <n v="50380.584848484854"/>
    <n v="812"/>
    <n v="133326.52454545454"/>
    <n v="1274"/>
    <n v="302679.73060606059"/>
    <n v="79.883803274230829"/>
  </r>
  <r>
    <n v="44"/>
    <s v="02"/>
    <s v="2018-2019"/>
    <s v="Institution 4"/>
    <n v="27163"/>
    <s v="Name"/>
    <s v="Email"/>
    <s v="English Composition I, English Composition II"/>
    <s v="ENGL 1101, ENGL 1102"/>
    <s v="English"/>
    <s v="Positive"/>
    <s v="Neutral"/>
    <s v="Negative"/>
    <n v="1050175.44"/>
    <n v="5688"/>
    <n v="184.63"/>
    <n v="252"/>
    <n v="349"/>
    <n v="364"/>
    <s v="Spring 2019"/>
    <n v="364"/>
    <n v="67205.319999999992"/>
    <n v="364"/>
    <n v="67205.319999999992"/>
    <n v="252"/>
    <n v="46526.76"/>
    <n v="349"/>
    <n v="64435.869999999995"/>
    <n v="364"/>
    <n v="67205.319999999992"/>
    <n v="965"/>
    <n v="178167.95"/>
    <n v="252"/>
    <n v="46526.76"/>
    <n v="349"/>
    <n v="64435.869999999995"/>
    <n v="364"/>
    <n v="67205.319999999992"/>
    <n v="965"/>
    <n v="178167.95"/>
    <s v="Continued"/>
    <n v="351"/>
    <n v="268"/>
    <n v="419"/>
    <n v="1038"/>
    <n v="151.94"/>
    <n v="351"/>
    <n v="53330.94"/>
    <n v="268"/>
    <n v="49480.84"/>
    <n v="419"/>
    <n v="77359.97"/>
    <n v="1038"/>
    <n v="180171.75"/>
    <n v="2294"/>
    <n v="603712.97"/>
    <n v="22.225563082133785"/>
  </r>
  <r>
    <n v="45"/>
    <s v="02"/>
    <s v="2018-2019"/>
    <s v="Institution 5"/>
    <n v="5455"/>
    <s v="Name"/>
    <s v="Email"/>
    <s v="Strategic Management"/>
    <s v="BUSA 4185"/>
    <s v="Business Administration, Management, and Economics"/>
    <s v="Positive"/>
    <s v="Positive"/>
    <s v="Positive"/>
    <n v="32508"/>
    <n v="180"/>
    <n v="180.6"/>
    <n v="348"/>
    <n v="184"/>
    <n v="259"/>
    <s v="Fall 2019"/>
    <n v="0"/>
    <n v="0"/>
    <n v="0"/>
    <n v="0"/>
    <n v="0"/>
    <n v="0"/>
    <n v="184"/>
    <n v="33230.400000000001"/>
    <n v="259"/>
    <n v="46775.4"/>
    <n v="443"/>
    <n v="80005.8"/>
    <n v="348"/>
    <n v="62848.799999999996"/>
    <n v="184"/>
    <n v="33230.400000000001"/>
    <n v="259"/>
    <n v="46775.4"/>
    <n v="791"/>
    <n v="142854.6"/>
    <s v="Continued"/>
    <n v="228"/>
    <n v="371"/>
    <n v="422"/>
    <n v="1021"/>
    <n v="198.8"/>
    <n v="228"/>
    <n v="45326.400000000001"/>
    <n v="371"/>
    <n v="67002.599999999991"/>
    <n v="422"/>
    <n v="76213.2"/>
    <n v="1021"/>
    <n v="188542.2"/>
    <n v="1234"/>
    <n v="411402.60000000003"/>
    <n v="75.417525206232824"/>
  </r>
  <r>
    <n v="46"/>
    <s v="02"/>
    <s v="2018-2019"/>
    <s v="Institution 6"/>
    <n v="12240"/>
    <s v="Name"/>
    <s v="Email"/>
    <s v="Critical and Contemporary Issues in Education, Exploring Socio-Cultural Diversity, Exploring Teaching and Learning"/>
    <s v="EDUC 2110, EDUC 2120, EDUC 2130"/>
    <s v="Educator Preparation"/>
    <s v="Not Measured"/>
    <s v="Not Measured"/>
    <s v="Not Measured"/>
    <n v="311808"/>
    <n v="1392"/>
    <n v="184"/>
    <n v="439"/>
    <n v="399"/>
    <n v="237"/>
    <s v="Spring 2020"/>
    <n v="0"/>
    <n v="0"/>
    <n v="0"/>
    <n v="0"/>
    <n v="0"/>
    <n v="0"/>
    <n v="0"/>
    <n v="0"/>
    <n v="237"/>
    <n v="43608"/>
    <n v="237"/>
    <n v="43608"/>
    <n v="439"/>
    <n v="80776"/>
    <n v="399"/>
    <n v="73416"/>
    <n v="237"/>
    <n v="43608"/>
    <n v="1075"/>
    <n v="197800"/>
    <s v="Continued"/>
    <n v="131"/>
    <n v="405"/>
    <n v="430"/>
    <n v="966"/>
    <n v="230.22"/>
    <n v="131"/>
    <n v="30158.82"/>
    <n v="405"/>
    <n v="74520"/>
    <n v="430"/>
    <n v="79120"/>
    <n v="966"/>
    <n v="183798.82"/>
    <n v="1312"/>
    <n v="425206.82"/>
    <n v="34.739119281045753"/>
  </r>
  <r>
    <n v="47"/>
    <s v="02"/>
    <s v="2018-2019"/>
    <s v="Institution 7"/>
    <n v="11927"/>
    <s v="Name"/>
    <s v="Email"/>
    <s v="Introduction to Environmental Science"/>
    <s v="ENSC 1000"/>
    <s v="Biological Sciences"/>
    <s v="Positive"/>
    <s v="Positive"/>
    <s v="Negative"/>
    <n v="68704"/>
    <n v="452"/>
    <n v="152"/>
    <n v="206"/>
    <n v="216"/>
    <n v="275"/>
    <s v="Fall 2019"/>
    <n v="0"/>
    <n v="0"/>
    <n v="0"/>
    <n v="0"/>
    <n v="0"/>
    <n v="0"/>
    <n v="216"/>
    <n v="32832"/>
    <n v="275"/>
    <n v="41800"/>
    <n v="491"/>
    <n v="74632"/>
    <n v="206"/>
    <n v="31312"/>
    <n v="216"/>
    <n v="32832"/>
    <n v="275"/>
    <n v="41800"/>
    <n v="697"/>
    <n v="105944"/>
    <s v="Continued"/>
    <n v="183"/>
    <n v="211"/>
    <n v="133"/>
    <n v="527"/>
    <n v="145.35"/>
    <n v="183"/>
    <n v="26599.05"/>
    <n v="211"/>
    <n v="32072"/>
    <n v="133"/>
    <n v="20216"/>
    <n v="527"/>
    <n v="78887.05"/>
    <n v="1188"/>
    <n v="259463.05"/>
    <n v="21.754259243732708"/>
  </r>
  <r>
    <n v="48"/>
    <s v="02"/>
    <s v="2018-2019"/>
    <s v="Institution 8"/>
    <n v="23917"/>
    <s v="Name"/>
    <s v="Email"/>
    <s v="Survey of Chemistry I, Survey of Chemistry II"/>
    <s v="CHEM 1151, CHEM 1152"/>
    <s v="Chemistry"/>
    <s v="Neutral"/>
    <s v="Neutral"/>
    <s v="Neutral"/>
    <n v="77400"/>
    <n v="360"/>
    <n v="215"/>
    <n v="141"/>
    <n v="261"/>
    <n v="240"/>
    <s v="Fall 2019"/>
    <n v="0"/>
    <n v="0"/>
    <n v="0"/>
    <n v="0"/>
    <n v="0"/>
    <n v="0"/>
    <n v="261"/>
    <n v="56115"/>
    <n v="240"/>
    <n v="51600"/>
    <n v="501"/>
    <n v="107715"/>
    <n v="141"/>
    <n v="30315"/>
    <n v="261"/>
    <n v="56115"/>
    <n v="240"/>
    <n v="51600"/>
    <n v="642"/>
    <n v="138030"/>
    <s v="Continued"/>
    <n v="484"/>
    <n v="255"/>
    <n v="332"/>
    <n v="1071"/>
    <n v="40"/>
    <n v="484"/>
    <n v="19360"/>
    <n v="255"/>
    <n v="54825"/>
    <n v="332"/>
    <n v="71380"/>
    <n v="1071"/>
    <n v="145565"/>
    <n v="1143"/>
    <n v="391310"/>
    <n v="16.361165698039052"/>
  </r>
  <r>
    <n v="49"/>
    <s v="02"/>
    <s v="2018-2019"/>
    <s v="Institution 9"/>
    <n v="19928"/>
    <s v="Name"/>
    <s v="Email"/>
    <s v="College Algebra, Precalculus"/>
    <s v="MATH 1111, MATH 1113"/>
    <s v="Mathematical Subjects"/>
    <s v="Positive"/>
    <s v="Negative"/>
    <s v="Negative"/>
    <n v="131250"/>
    <n v="750"/>
    <n v="175"/>
    <n v="380"/>
    <n v="243"/>
    <n v="413"/>
    <s v="Spring 2020"/>
    <n v="0"/>
    <n v="0"/>
    <n v="0"/>
    <n v="0"/>
    <n v="0"/>
    <n v="0"/>
    <n v="0"/>
    <n v="0"/>
    <n v="413"/>
    <n v="72275"/>
    <n v="413"/>
    <n v="72275"/>
    <n v="380"/>
    <n v="66500"/>
    <n v="243"/>
    <n v="42525"/>
    <n v="413"/>
    <n v="72275"/>
    <n v="1036"/>
    <n v="181300"/>
    <s v="Continued"/>
    <n v="445"/>
    <n v="377"/>
    <n v="394"/>
    <n v="1216"/>
    <n v="244.91"/>
    <n v="445"/>
    <n v="108984.95"/>
    <n v="377"/>
    <n v="65975"/>
    <n v="394"/>
    <n v="68950"/>
    <n v="1216"/>
    <n v="243909.95"/>
    <n v="1449"/>
    <n v="497484.95"/>
    <n v="24.964118325973505"/>
  </r>
  <r>
    <n v="50"/>
    <s v="02"/>
    <s v="2018-2019"/>
    <s v="Institution 10"/>
    <n v="18484"/>
    <s v="Name"/>
    <s v="Email"/>
    <s v="Critical and Contemporary Issues in Education, Exploring Socio-Cultural Diversity"/>
    <s v="EDUC 2110, EDUC 2120"/>
    <s v="Educator Preparation"/>
    <s v="Positive"/>
    <s v="Neutral"/>
    <s v="Negative"/>
    <n v="271441.45"/>
    <n v="1015"/>
    <n v="267.43"/>
    <n v="140"/>
    <n v="357"/>
    <n v="377"/>
    <s v="Spring 2020"/>
    <n v="0"/>
    <n v="0"/>
    <n v="0"/>
    <n v="0"/>
    <n v="0"/>
    <n v="0"/>
    <n v="0"/>
    <n v="0"/>
    <n v="377"/>
    <n v="100821.11"/>
    <n v="0"/>
    <n v="100821.11"/>
    <n v="140"/>
    <n v="37440.200000000004"/>
    <n v="357"/>
    <n v="95472.510000000009"/>
    <n v="377"/>
    <n v="100821.11"/>
    <n v="874"/>
    <n v="233733.82"/>
    <s v="Continued"/>
    <n v="373"/>
    <n v="123"/>
    <n v="219"/>
    <n v="715"/>
    <n v="267.43"/>
    <n v="373"/>
    <n v="99751.39"/>
    <n v="123"/>
    <n v="32893.89"/>
    <n v="219"/>
    <n v="58567.17"/>
    <n v="715"/>
    <n v="191212.45"/>
    <n v="874"/>
    <n v="525767.38"/>
    <n v="28.444458991560268"/>
  </r>
  <r>
    <n v="51"/>
    <s v="02"/>
    <s v="2018-2019"/>
    <s v="Institution 11"/>
    <n v="6343"/>
    <s v="Name"/>
    <s v="Email"/>
    <s v="Pre-Algebra, Trigonometry, Precalculus, Introduction to Statistics"/>
    <s v="MATH 1111, MATH 1112, MATH 1113, MATH 2112"/>
    <s v="Mathematical Subjects"/>
    <s v="Positive"/>
    <s v="Neutral"/>
    <s v="Neutral"/>
    <n v="404184"/>
    <n v="1876"/>
    <n v="215.4498933901919"/>
    <n v="166"/>
    <n v="290"/>
    <n v="259"/>
    <s v="Spring 2020"/>
    <n v="0"/>
    <n v="0"/>
    <n v="0"/>
    <n v="0"/>
    <n v="0"/>
    <n v="0"/>
    <n v="0"/>
    <n v="0"/>
    <n v="259"/>
    <n v="55801.522388059704"/>
    <n v="259"/>
    <n v="55801.522388059704"/>
    <n v="166"/>
    <n v="35764.682302771856"/>
    <n v="290"/>
    <n v="62480.469083155651"/>
    <n v="259"/>
    <n v="55801.522388059704"/>
    <n v="715"/>
    <n v="154046.67377398722"/>
    <s v="Continued"/>
    <n v="184"/>
    <n v="443"/>
    <n v="285"/>
    <n v="912"/>
    <n v="247.53"/>
    <n v="184"/>
    <n v="45545.52"/>
    <n v="443"/>
    <n v="95444.302771855015"/>
    <n v="285"/>
    <n v="61403.219616204689"/>
    <n v="912"/>
    <n v="202393.04238805972"/>
    <n v="974"/>
    <n v="412241.23855010665"/>
    <n v="64.991524286631986"/>
  </r>
  <r>
    <n v="52"/>
    <s v="02"/>
    <s v="2018-2019"/>
    <s v="Institution 12"/>
    <n v="23334"/>
    <s v="Name"/>
    <s v="Email"/>
    <s v="Introduction to General Psychology"/>
    <s v="PSYC 1101"/>
    <s v="Psychology"/>
    <s v="Neutral"/>
    <s v="Negative"/>
    <s v="Negative"/>
    <n v="290796"/>
    <n v="600"/>
    <n v="484.66"/>
    <n v="107"/>
    <n v="456"/>
    <n v="208"/>
    <s v="Fall 2019"/>
    <n v="0"/>
    <n v="0"/>
    <n v="0"/>
    <n v="0"/>
    <n v="0"/>
    <n v="0"/>
    <n v="456"/>
    <n v="221004.96000000002"/>
    <n v="208"/>
    <n v="100809.28"/>
    <n v="664"/>
    <n v="321814.24"/>
    <n v="107"/>
    <n v="51858.62"/>
    <n v="456"/>
    <n v="221004.96000000002"/>
    <n v="208"/>
    <n v="100809.28"/>
    <n v="771"/>
    <n v="373672.86"/>
    <s v="Continued"/>
    <n v="469"/>
    <n v="227"/>
    <n v="321"/>
    <n v="1017"/>
    <n v="154.4"/>
    <n v="469"/>
    <n v="72413.600000000006"/>
    <n v="227"/>
    <n v="110017.82"/>
    <n v="321"/>
    <n v="155575.86000000002"/>
    <n v="1017"/>
    <n v="338007.28"/>
    <n v="1435"/>
    <n v="1033494.38"/>
    <n v="44.29135081854804"/>
  </r>
  <r>
    <n v="53"/>
    <s v="02"/>
    <s v="2018-2019"/>
    <s v="Institution 13"/>
    <n v="22107"/>
    <s v="Name"/>
    <s v="Email"/>
    <s v="Advanced Databases, Business Intelligence, Database Design and Applications"/>
    <s v="CSE 3153, IT 4153, IT 4713, IT 5433"/>
    <s v="Computing Disciplines"/>
    <s v="Positive"/>
    <s v="Positive"/>
    <s v="Positive"/>
    <n v="110419"/>
    <n v="330"/>
    <n v="334.60303030303032"/>
    <n v="451"/>
    <n v="423"/>
    <n v="195"/>
    <s v="Spring 2020"/>
    <n v="0"/>
    <n v="0"/>
    <n v="0"/>
    <n v="0"/>
    <n v="0"/>
    <n v="0"/>
    <n v="0"/>
    <n v="0"/>
    <n v="195"/>
    <n v="65247.590909090912"/>
    <n v="195"/>
    <n v="65247.590909090912"/>
    <n v="451"/>
    <n v="150905.96666666667"/>
    <n v="423"/>
    <n v="141537.08181818182"/>
    <n v="195"/>
    <n v="65247.590909090912"/>
    <n v="1069"/>
    <n v="357690.6393939394"/>
    <s v="Continued"/>
    <n v="220"/>
    <n v="291"/>
    <n v="411"/>
    <n v="922"/>
    <n v="334.6"/>
    <n v="220"/>
    <n v="73612"/>
    <n v="291"/>
    <n v="97369.481818181826"/>
    <n v="411"/>
    <n v="137521.84545454546"/>
    <n v="922"/>
    <n v="308503.32727272727"/>
    <n v="1264"/>
    <n v="731441.55757575762"/>
    <n v="33.086423195176081"/>
  </r>
  <r>
    <n v="54"/>
    <s v="02"/>
    <s v="2018-2019"/>
    <s v="Institution 14"/>
    <n v="7647"/>
    <s v="Name"/>
    <s v="Email"/>
    <s v="Human Anatomy and Physiology I"/>
    <s v="BIOL 2411"/>
    <s v="Biological Sciences"/>
    <s v="Positive"/>
    <s v="Positive"/>
    <s v="Positive"/>
    <n v="71880"/>
    <n v="240"/>
    <n v="299.5"/>
    <n v="111"/>
    <n v="282"/>
    <n v="170"/>
    <s v="Fall 2019"/>
    <n v="0"/>
    <n v="0"/>
    <n v="0"/>
    <n v="0"/>
    <n v="0"/>
    <n v="0"/>
    <n v="282"/>
    <n v="84459"/>
    <n v="170"/>
    <n v="50915"/>
    <n v="452"/>
    <n v="135374"/>
    <n v="111"/>
    <n v="33244.5"/>
    <n v="282"/>
    <n v="84459"/>
    <n v="170"/>
    <n v="50915"/>
    <n v="563"/>
    <n v="168618.5"/>
    <s v="Continued"/>
    <n v="196"/>
    <n v="115"/>
    <n v="154"/>
    <n v="465"/>
    <n v="261.97000000000003"/>
    <n v="196"/>
    <n v="51346.12"/>
    <n v="115"/>
    <n v="34442.5"/>
    <n v="154"/>
    <n v="46123"/>
    <n v="465"/>
    <n v="131911.62"/>
    <n v="1015"/>
    <n v="435904.12"/>
    <n v="57.003284948345758"/>
  </r>
  <r>
    <n v="55"/>
    <s v="02"/>
    <s v="2018-2019"/>
    <s v="Institution 15"/>
    <n v="4178"/>
    <s v="Name"/>
    <s v="Email"/>
    <s v="Principles of Biology I"/>
    <s v="BIOL 1107"/>
    <s v="Biological Sciences"/>
    <s v="Positive"/>
    <s v="Positive"/>
    <s v="Positive"/>
    <n v="103950"/>
    <n v="525"/>
    <n v="198"/>
    <n v="178"/>
    <n v="439"/>
    <n v="175"/>
    <s v="Fall 2019"/>
    <n v="0"/>
    <n v="0"/>
    <n v="0"/>
    <n v="0"/>
    <n v="0"/>
    <n v="0"/>
    <n v="439"/>
    <n v="86922"/>
    <n v="175"/>
    <n v="34650"/>
    <n v="614"/>
    <n v="121572"/>
    <n v="178"/>
    <n v="35244"/>
    <n v="439"/>
    <n v="86922"/>
    <n v="175"/>
    <n v="34650"/>
    <n v="792"/>
    <n v="156816"/>
    <s v="Continued"/>
    <n v="448"/>
    <n v="433"/>
    <n v="186"/>
    <n v="1067"/>
    <n v="248.99"/>
    <n v="448"/>
    <n v="111547.52"/>
    <n v="433"/>
    <n v="85734"/>
    <n v="186"/>
    <n v="36828"/>
    <n v="1067"/>
    <n v="234109.52000000002"/>
    <n v="1406"/>
    <n v="512497.52"/>
    <n v="122.66575394925802"/>
  </r>
  <r>
    <n v="56"/>
    <s v="02"/>
    <s v="2018-2019"/>
    <s v="Institution 16"/>
    <n v="8069"/>
    <s v="Name"/>
    <s v="Email"/>
    <s v="Support for College Algebra, Intermediate Algebra, College Algebra, Precalculus, Calculus I"/>
    <s v="MATH 0097, MATH 0099, MATH 1111, MATH 1113, MATH 1450"/>
    <s v="Mathematical Subjects"/>
    <s v="Positive"/>
    <s v="Neutral"/>
    <s v="Neutral"/>
    <n v="169570.8"/>
    <n v="840"/>
    <n v="201.86999999999998"/>
    <n v="304"/>
    <n v="241"/>
    <n v="223"/>
    <s v="Fall 2019"/>
    <n v="0"/>
    <n v="0"/>
    <n v="0"/>
    <n v="0"/>
    <n v="0"/>
    <n v="0"/>
    <n v="241"/>
    <n v="48650.669999999991"/>
    <n v="223"/>
    <n v="45017.009999999995"/>
    <n v="464"/>
    <n v="93667.68"/>
    <n v="304"/>
    <n v="61368.479999999996"/>
    <n v="241"/>
    <n v="48650.669999999991"/>
    <n v="223"/>
    <n v="45017.009999999995"/>
    <n v="768"/>
    <n v="155036.15999999997"/>
    <s v="Continued"/>
    <n v="207"/>
    <n v="436"/>
    <n v="177"/>
    <n v="820"/>
    <n v="261.89999999999998"/>
    <n v="207"/>
    <n v="54213.299999999996"/>
    <n v="436"/>
    <n v="88015.319999999992"/>
    <n v="177"/>
    <n v="35730.99"/>
    <n v="820"/>
    <n v="177959.61"/>
    <n v="1232"/>
    <n v="426663.44999999995"/>
    <n v="52.876868261246742"/>
  </r>
  <r>
    <n v="57"/>
    <s v="02"/>
    <s v="2018-2019"/>
    <s v="Institution 17"/>
    <n v="19629"/>
    <s v="Name"/>
    <s v="Email"/>
    <s v="Web Development, Web Programming"/>
    <s v="ITEC 2380, ITEC 3280, ITEC 4248"/>
    <s v="Computing Disciplines"/>
    <s v="Positive"/>
    <s v="Neutral"/>
    <s v="Neutral"/>
    <n v="39960"/>
    <n v="360"/>
    <n v="111"/>
    <n v="120"/>
    <n v="482"/>
    <n v="393"/>
    <s v="Summer 2019"/>
    <n v="0"/>
    <n v="0"/>
    <n v="0"/>
    <n v="0"/>
    <n v="482"/>
    <n v="53502"/>
    <n v="482"/>
    <n v="53502"/>
    <n v="393"/>
    <n v="43623"/>
    <n v="1357"/>
    <n v="150627"/>
    <n v="120"/>
    <n v="13320"/>
    <n v="482"/>
    <n v="53502"/>
    <n v="393"/>
    <n v="43623"/>
    <n v="995"/>
    <n v="110445"/>
    <s v="Continued"/>
    <n v="110"/>
    <n v="315"/>
    <n v="221"/>
    <n v="646"/>
    <n v="76"/>
    <n v="110"/>
    <n v="8360"/>
    <n v="315"/>
    <n v="34965"/>
    <n v="221"/>
    <n v="24531"/>
    <n v="646"/>
    <n v="67856"/>
    <n v="2352"/>
    <n v="328928"/>
    <n v="16.757246930561923"/>
  </r>
  <r>
    <n v="58"/>
    <s v="03"/>
    <s v="2019-2020"/>
    <s v="Institution 18"/>
    <n v="22190"/>
    <s v="Name"/>
    <s v="Email"/>
    <s v="Introduction to Sociology"/>
    <s v="SOCI 1101"/>
    <s v="Sociology"/>
    <s v="Positive"/>
    <s v="Positive"/>
    <s v="Positive"/>
    <n v="57645"/>
    <n v="315"/>
    <n v="183"/>
    <n v="288"/>
    <n v="169"/>
    <n v="255"/>
    <s v="Fall 2019"/>
    <n v="0"/>
    <n v="0"/>
    <n v="0"/>
    <n v="0"/>
    <n v="0"/>
    <n v="0"/>
    <n v="169"/>
    <n v="30927"/>
    <n v="255"/>
    <n v="46665"/>
    <n v="424"/>
    <n v="77592"/>
    <n v="288"/>
    <n v="52704"/>
    <n v="169"/>
    <n v="30927"/>
    <n v="255"/>
    <n v="46665"/>
    <n v="712"/>
    <n v="130296"/>
    <s v="Continued"/>
    <n v="368"/>
    <n v="252"/>
    <n v="375"/>
    <n v="995"/>
    <n v="183"/>
    <n v="368"/>
    <n v="67344"/>
    <n v="252"/>
    <n v="46116"/>
    <n v="375"/>
    <n v="68625"/>
    <n v="995"/>
    <n v="182085"/>
    <n v="1136"/>
    <n v="389973"/>
    <n v="17.574267688147813"/>
  </r>
  <r>
    <n v="59"/>
    <s v="03"/>
    <s v="2019-2020"/>
    <s v="Institution 19"/>
    <n v="20224"/>
    <s v="Name"/>
    <s v="Email"/>
    <s v="Learning Support English, Foundations of English, Corequisite Support in English"/>
    <s v="ENGL 0098, ENGL 0989, ENGL 0999"/>
    <s v="English"/>
    <s v="Positive"/>
    <s v="Negative"/>
    <s v="Positive"/>
    <n v="11016"/>
    <n v="162"/>
    <n v="68"/>
    <n v="458"/>
    <n v="329"/>
    <n v="296"/>
    <s v="Fall 2019"/>
    <n v="0"/>
    <n v="0"/>
    <n v="0"/>
    <n v="0"/>
    <n v="0"/>
    <n v="0"/>
    <n v="329"/>
    <n v="22372"/>
    <n v="296"/>
    <n v="20128"/>
    <n v="625"/>
    <n v="42500"/>
    <n v="458"/>
    <n v="31144"/>
    <n v="329"/>
    <n v="22372"/>
    <n v="296"/>
    <n v="20128"/>
    <n v="1083"/>
    <n v="73644"/>
    <s v="Continued"/>
    <n v="102"/>
    <n v="103"/>
    <n v="187"/>
    <n v="392"/>
    <n v="67.95"/>
    <n v="102"/>
    <n v="6930.9000000000005"/>
    <n v="103"/>
    <n v="7004"/>
    <n v="187"/>
    <n v="12716"/>
    <n v="392"/>
    <n v="26650.9"/>
    <n v="1708"/>
    <n v="142794.9"/>
    <n v="7.0606655458860761"/>
  </r>
  <r>
    <n v="60"/>
    <s v="03"/>
    <s v="2019-2020"/>
    <s v="Institution 20"/>
    <n v="19650"/>
    <s v="Name"/>
    <s v="Email"/>
    <s v="Public Speaking"/>
    <s v="COMM 1110"/>
    <s v="Communication"/>
    <s v="Positive"/>
    <s v="Negative"/>
    <s v="Negative"/>
    <n v="199200"/>
    <n v="1200"/>
    <n v="166"/>
    <n v="171"/>
    <n v="337"/>
    <n v="445"/>
    <s v="Summer 2020"/>
    <n v="0"/>
    <n v="0"/>
    <n v="0"/>
    <n v="0"/>
    <n v="0"/>
    <n v="0"/>
    <n v="0"/>
    <n v="0"/>
    <n v="0"/>
    <n v="0"/>
    <n v="0"/>
    <n v="0"/>
    <n v="171"/>
    <n v="28386"/>
    <n v="337"/>
    <n v="55942"/>
    <n v="445"/>
    <n v="73870"/>
    <n v="953"/>
    <n v="158198"/>
    <s v="Continued"/>
    <n v="447"/>
    <n v="358"/>
    <n v="199"/>
    <n v="1004"/>
    <n v="168.09"/>
    <n v="447"/>
    <n v="75136.23"/>
    <n v="358"/>
    <n v="59428"/>
    <n v="199"/>
    <n v="33034"/>
    <n v="1004"/>
    <n v="167598.22999999998"/>
    <n v="953"/>
    <n v="325796.23"/>
    <n v="16.579960814249365"/>
  </r>
  <r>
    <n v="61"/>
    <s v="03"/>
    <s v="2019-2020"/>
    <s v="Institution 1"/>
    <n v="24571"/>
    <s v="Name"/>
    <s v="Email"/>
    <s v="Introduction to General Psychology"/>
    <s v="PSYC 1101"/>
    <s v="Psychology"/>
    <s v="Positive"/>
    <s v="Positive"/>
    <s v="Positive"/>
    <n v="109592"/>
    <n v="800"/>
    <n v="136.99"/>
    <n v="139"/>
    <n v="300"/>
    <n v="469"/>
    <s v="Fall 2019"/>
    <n v="0"/>
    <n v="0"/>
    <n v="0"/>
    <n v="0"/>
    <n v="0"/>
    <n v="0"/>
    <n v="300"/>
    <n v="41097"/>
    <n v="469"/>
    <n v="64248.310000000005"/>
    <n v="769"/>
    <n v="105345.31"/>
    <n v="139"/>
    <n v="19041.61"/>
    <n v="300"/>
    <n v="41097"/>
    <n v="469"/>
    <n v="64248.310000000005"/>
    <n v="908"/>
    <n v="124386.92000000001"/>
    <s v="Continued"/>
    <n v="163"/>
    <n v="231"/>
    <n v="481"/>
    <n v="0"/>
    <n v="115.99"/>
    <n v="163"/>
    <n v="18906.37"/>
    <n v="231"/>
    <n v="31644.690000000002"/>
    <n v="481"/>
    <n v="65892.19"/>
    <n v="875"/>
    <n v="116443.25"/>
    <n v="1677"/>
    <n v="346175.48"/>
    <n v="14.08878271132636"/>
  </r>
  <r>
    <n v="62"/>
    <s v="03"/>
    <s v="2019-2020"/>
    <s v="Institution 2"/>
    <n v="11554"/>
    <s v="Name"/>
    <s v="Email"/>
    <s v="Introduction to Biological Principles"/>
    <s v="BIOL 1510, BIOL 1511"/>
    <s v="Biological Sciences"/>
    <s v="Positive"/>
    <s v="Neutral"/>
    <s v="Neutral"/>
    <n v="115560"/>
    <n v="540"/>
    <n v="214"/>
    <n v="353"/>
    <n v="138"/>
    <n v="267"/>
    <s v="Fall 2019"/>
    <n v="0"/>
    <n v="0"/>
    <n v="0"/>
    <n v="0"/>
    <n v="0"/>
    <n v="0"/>
    <n v="138"/>
    <n v="29532"/>
    <n v="267"/>
    <n v="57138"/>
    <n v="405"/>
    <n v="86670"/>
    <n v="353"/>
    <n v="75542"/>
    <n v="138"/>
    <n v="29532"/>
    <n v="267"/>
    <n v="57138"/>
    <n v="758"/>
    <n v="162212"/>
    <s v="Continued"/>
    <n v="499"/>
    <n v="263"/>
    <n v="322"/>
    <n v="1084"/>
    <n v="280.93"/>
    <n v="499"/>
    <n v="140184.07"/>
    <n v="263"/>
    <n v="56282"/>
    <n v="322"/>
    <n v="68908"/>
    <n v="1084"/>
    <n v="265374.07"/>
    <n v="1163"/>
    <n v="514256.07"/>
    <n v="44.508920720096938"/>
  </r>
  <r>
    <n v="63"/>
    <s v="03"/>
    <s v="2019-2020"/>
    <s v="Institution 3"/>
    <n v="23501"/>
    <s v="Name"/>
    <s v="Email"/>
    <s v="Public Speaking"/>
    <s v="COMM 1110"/>
    <s v="Communication"/>
    <s v="Positive"/>
    <s v="Neutral"/>
    <s v="Neutral"/>
    <n v="66871.64"/>
    <n v="836"/>
    <n v="79.989999999999995"/>
    <n v="465"/>
    <n v="278"/>
    <n v="449"/>
    <s v="Summer 2020"/>
    <n v="0"/>
    <n v="0"/>
    <n v="0"/>
    <n v="0"/>
    <n v="0"/>
    <n v="0"/>
    <n v="0"/>
    <n v="0"/>
    <n v="0"/>
    <n v="0"/>
    <n v="0"/>
    <n v="0"/>
    <n v="465"/>
    <n v="37195.35"/>
    <n v="278"/>
    <n v="22237.219999999998"/>
    <n v="449"/>
    <n v="35915.509999999995"/>
    <n v="1192"/>
    <n v="95348.079999999987"/>
    <s v="Continued"/>
    <n v="453"/>
    <n v="478"/>
    <n v="282"/>
    <n v="1213"/>
    <n v="121.8"/>
    <n v="453"/>
    <n v="55175.4"/>
    <n v="478"/>
    <n v="38235.22"/>
    <n v="282"/>
    <n v="22557.18"/>
    <n v="1213"/>
    <n v="115967.79999999999"/>
    <n v="1192"/>
    <n v="211315.87999999998"/>
    <n v="8.9917824773413884"/>
  </r>
  <r>
    <n v="64"/>
    <s v="03"/>
    <s v="2019-2020"/>
    <s v="Institution 4"/>
    <n v="3263"/>
    <s v="Name"/>
    <s v="Email"/>
    <s v="Principles of Information Technology Management"/>
    <s v="MISM 3115"/>
    <s v="Health Informatics"/>
    <s v="Positive"/>
    <s v="Neutral"/>
    <s v="Negative"/>
    <n v="84000"/>
    <n v="300"/>
    <n v="280"/>
    <n v="102"/>
    <n v="423"/>
    <n v="182"/>
    <s v="Fall 2019"/>
    <n v="0"/>
    <n v="0"/>
    <n v="0"/>
    <n v="0"/>
    <n v="0"/>
    <n v="0"/>
    <n v="423"/>
    <n v="118440"/>
    <n v="182"/>
    <n v="50960"/>
    <n v="605"/>
    <n v="169400"/>
    <n v="102"/>
    <n v="28560"/>
    <n v="423"/>
    <n v="118440"/>
    <n v="182"/>
    <n v="50960"/>
    <n v="707"/>
    <n v="197960"/>
    <s v="Continued"/>
    <n v="433"/>
    <n v="449"/>
    <n v="500"/>
    <n v="1382"/>
    <n v="303.93"/>
    <n v="433"/>
    <n v="131601.69"/>
    <n v="449"/>
    <n v="125720"/>
    <n v="500"/>
    <n v="140000"/>
    <n v="1382"/>
    <n v="397321.69"/>
    <n v="1312"/>
    <n v="764681.69"/>
    <n v="234.34927673919705"/>
  </r>
  <r>
    <n v="65"/>
    <s v="03"/>
    <s v="2019-2020"/>
    <s v="Institution 5"/>
    <n v="21726"/>
    <s v="Name"/>
    <s v="Email"/>
    <s v="Theatre Appreciation"/>
    <s v="THEA 1100"/>
    <s v="Fine and Applied Arts"/>
    <s v="Positive"/>
    <s v="Positive"/>
    <s v="Positive"/>
    <n v="16020"/>
    <n v="90"/>
    <n v="178"/>
    <n v="188"/>
    <n v="199"/>
    <n v="207"/>
    <s v="Fall 2019"/>
    <n v="0"/>
    <n v="0"/>
    <n v="0"/>
    <n v="0"/>
    <n v="0"/>
    <n v="0"/>
    <n v="199"/>
    <n v="35422"/>
    <n v="207"/>
    <n v="36846"/>
    <n v="406"/>
    <n v="72268"/>
    <n v="188"/>
    <n v="33464"/>
    <n v="199"/>
    <n v="35422"/>
    <n v="207"/>
    <n v="36846"/>
    <n v="594"/>
    <n v="105732"/>
    <s v="Unknown"/>
    <n v="341"/>
    <n v="264"/>
    <n v="267"/>
    <n v="872"/>
    <n v="134.19999999999999"/>
    <n v="0"/>
    <n v="0"/>
    <n v="0"/>
    <n v="0"/>
    <n v="0"/>
    <n v="0"/>
    <n v="0"/>
    <n v="0"/>
    <n v="1000"/>
    <n v="178000"/>
    <n v="8.1929485409187155"/>
  </r>
  <r>
    <n v="66"/>
    <s v="03"/>
    <s v="2019-2020"/>
    <s v="Institution 6"/>
    <n v="19234"/>
    <s v="Name"/>
    <s v="Email"/>
    <s v="Introduction to Asian Cultures"/>
    <s v="ASIA 1102"/>
    <s v="Arts and Sciences"/>
    <s v="Positive"/>
    <s v="Positive"/>
    <s v="Positive"/>
    <n v="112492.8"/>
    <n v="640"/>
    <n v="175.77"/>
    <n v="272"/>
    <n v="466"/>
    <n v="304"/>
    <s v="Spring 2020"/>
    <n v="0"/>
    <n v="0"/>
    <n v="0"/>
    <n v="0"/>
    <n v="0"/>
    <n v="0"/>
    <n v="0"/>
    <n v="0"/>
    <n v="304"/>
    <n v="53434.080000000002"/>
    <n v="304"/>
    <n v="53434.080000000002"/>
    <n v="272"/>
    <n v="47809.440000000002"/>
    <n v="466"/>
    <n v="81908.820000000007"/>
    <n v="304"/>
    <n v="53434.080000000002"/>
    <n v="1042"/>
    <n v="183152.34000000003"/>
    <s v="Continued"/>
    <n v="389"/>
    <n v="106"/>
    <n v="474"/>
    <n v="969"/>
    <n v="204.43"/>
    <n v="389"/>
    <n v="79523.27"/>
    <n v="106"/>
    <n v="18631.620000000003"/>
    <n v="474"/>
    <n v="83314.98000000001"/>
    <n v="969"/>
    <n v="181469.87000000002"/>
    <n v="1346"/>
    <n v="418056.29000000004"/>
    <n v="21.73527555370698"/>
  </r>
  <r>
    <n v="67"/>
    <s v="03"/>
    <s v="2019-2020"/>
    <s v="Institution 7"/>
    <n v="5609"/>
    <s v="Name"/>
    <s v="Email"/>
    <s v="Technical Writing, Workplace Writing"/>
    <s v="TCOM 2010, WRIT 3140"/>
    <s v="Communication"/>
    <s v="Positive"/>
    <s v="Neutral"/>
    <s v="Neutral"/>
    <n v="60894.75"/>
    <n v="525"/>
    <n v="115.99"/>
    <n v="212"/>
    <n v="337"/>
    <n v="387"/>
    <s v="Summer 2020"/>
    <n v="0"/>
    <n v="0"/>
    <n v="0"/>
    <n v="0"/>
    <n v="0"/>
    <n v="0"/>
    <n v="0"/>
    <n v="0"/>
    <n v="0"/>
    <n v="0"/>
    <n v="0"/>
    <n v="0"/>
    <n v="212"/>
    <n v="24589.879999999997"/>
    <n v="337"/>
    <n v="39088.629999999997"/>
    <n v="387"/>
    <n v="44888.13"/>
    <n v="936"/>
    <n v="108566.63999999998"/>
    <s v="Continued"/>
    <n v="328"/>
    <n v="379"/>
    <n v="251"/>
    <n v="958"/>
    <n v="125.99"/>
    <n v="328"/>
    <n v="41324.720000000001"/>
    <n v="379"/>
    <n v="43960.21"/>
    <n v="251"/>
    <n v="29113.489999999998"/>
    <n v="958"/>
    <n v="114398.41999999998"/>
    <n v="936"/>
    <n v="222965.05999999997"/>
    <n v="39.751303262613654"/>
  </r>
  <r>
    <n v="68"/>
    <s v="03"/>
    <s v="2019-2020"/>
    <s v="Institution 8"/>
    <n v="17241"/>
    <s v="Name"/>
    <s v="Email"/>
    <s v="Digital Media"/>
    <s v="ITEC 2110"/>
    <s v="Computing Disciplines"/>
    <s v="Positive"/>
    <s v="Positive"/>
    <s v="Positive"/>
    <n v="221424"/>
    <n v="1680"/>
    <n v="131.80000000000001"/>
    <n v="308"/>
    <n v="190"/>
    <n v="244"/>
    <s v="Spring 2020"/>
    <n v="0"/>
    <n v="0"/>
    <n v="0"/>
    <n v="0"/>
    <n v="0"/>
    <n v="0"/>
    <n v="0"/>
    <n v="0"/>
    <n v="244"/>
    <n v="32159.200000000004"/>
    <n v="244"/>
    <n v="32159.200000000004"/>
    <n v="308"/>
    <n v="40594.400000000001"/>
    <n v="190"/>
    <n v="25042.000000000004"/>
    <n v="244"/>
    <n v="32159.200000000004"/>
    <n v="742"/>
    <n v="97795.6"/>
    <s v="Continued"/>
    <n v="104"/>
    <n v="368"/>
    <n v="113"/>
    <n v="585"/>
    <n v="140"/>
    <n v="104"/>
    <n v="14560"/>
    <n v="368"/>
    <n v="48502.400000000001"/>
    <n v="113"/>
    <n v="14893.400000000001"/>
    <n v="585"/>
    <n v="77955.8"/>
    <n v="986"/>
    <n v="207910.60000000003"/>
    <n v="12.059080099762197"/>
  </r>
  <r>
    <n v="69"/>
    <s v="03"/>
    <s v="2019-2020"/>
    <s v="Institution 9"/>
    <n v="24075"/>
    <s v="Name"/>
    <s v="Email"/>
    <s v="First-Year Experience"/>
    <s v="KSU 1111"/>
    <s v="Arts and Sciences"/>
    <s v="Positive"/>
    <s v="Positive"/>
    <s v="Negative"/>
    <n v="66250"/>
    <n v="250"/>
    <n v="265"/>
    <n v="128"/>
    <n v="294"/>
    <n v="489"/>
    <s v="Fall 2019"/>
    <n v="0"/>
    <n v="0"/>
    <n v="0"/>
    <n v="0"/>
    <n v="0"/>
    <n v="0"/>
    <n v="294"/>
    <n v="77910"/>
    <n v="489"/>
    <n v="129585"/>
    <n v="783"/>
    <n v="207495"/>
    <n v="128"/>
    <n v="33920"/>
    <n v="294"/>
    <n v="77910"/>
    <n v="489"/>
    <n v="129585"/>
    <n v="911"/>
    <n v="241415"/>
    <s v="Continued"/>
    <n v="461"/>
    <n v="382"/>
    <n v="447"/>
    <n v="1290"/>
    <n v="200"/>
    <n v="461"/>
    <n v="92200"/>
    <n v="382"/>
    <n v="101230"/>
    <n v="447"/>
    <n v="118455"/>
    <n v="1290"/>
    <n v="311885"/>
    <n v="1694"/>
    <n v="760795"/>
    <n v="31.601038421599171"/>
  </r>
  <r>
    <n v="70"/>
    <s v="03"/>
    <s v="2019-2020"/>
    <s v="Institution 10"/>
    <n v="13624"/>
    <s v="Name"/>
    <s v="Email"/>
    <s v="Principles of Physics I, Principles of Physics II, Introductory Physics I, Introductory Physics II, Principles of Chemistry I, Principles of Chemistry II, Organic Chemistry I, Organic Chemistry II"/>
    <s v="PHYS 2211, PHYS 2212, PHYS 1111, PHYS 1112, CHEM 1211, CHEM 1212, CHEM 2411, CHEM 2412"/>
    <s v="Physics and Astronomy"/>
    <s v="Positive"/>
    <s v="Positive"/>
    <s v="Neutral"/>
    <n v="16800"/>
    <n v="600"/>
    <n v="28"/>
    <n v="145"/>
    <n v="250"/>
    <n v="123"/>
    <s v="Spring 2020"/>
    <n v="0"/>
    <n v="0"/>
    <n v="0"/>
    <n v="0"/>
    <n v="0"/>
    <n v="0"/>
    <n v="0"/>
    <n v="0"/>
    <n v="123"/>
    <n v="3444"/>
    <n v="123"/>
    <n v="3444"/>
    <n v="145"/>
    <n v="4060"/>
    <n v="250"/>
    <n v="7000"/>
    <n v="123"/>
    <n v="3444"/>
    <n v="518"/>
    <n v="14504"/>
    <s v="Continued"/>
    <n v="442"/>
    <n v="359"/>
    <n v="476"/>
    <n v="1277"/>
    <n v="17.7"/>
    <n v="442"/>
    <n v="7823.4"/>
    <n v="359"/>
    <n v="10052"/>
    <n v="476"/>
    <n v="13328"/>
    <n v="1277"/>
    <n v="31203.4"/>
    <n v="641"/>
    <n v="49151.4"/>
    <n v="3.6077069876688199"/>
  </r>
  <r>
    <n v="71"/>
    <s v="03"/>
    <s v="2019-2020"/>
    <s v="Institution 11"/>
    <n v="11361"/>
    <s v="Name"/>
    <s v="Email"/>
    <s v="Introduction to General Psychology"/>
    <s v="PSYC 1101"/>
    <s v="Psychology"/>
    <s v="Positive"/>
    <s v="Positive"/>
    <s v="Positive"/>
    <n v="54086.32"/>
    <n v="248"/>
    <n v="218.09"/>
    <n v="259"/>
    <n v="290"/>
    <n v="304"/>
    <s v="Fall 2019"/>
    <n v="0"/>
    <n v="0"/>
    <n v="0"/>
    <n v="0"/>
    <n v="0"/>
    <n v="0"/>
    <n v="290"/>
    <n v="63246.1"/>
    <n v="304"/>
    <n v="66299.360000000001"/>
    <n v="594"/>
    <n v="129545.45999999999"/>
    <n v="259"/>
    <n v="56485.31"/>
    <n v="290"/>
    <n v="63246.1"/>
    <n v="304"/>
    <n v="66299.360000000001"/>
    <n v="853"/>
    <n v="186030.77000000002"/>
    <s v="Continued"/>
    <n v="152"/>
    <n v="223"/>
    <n v="106"/>
    <n v="481"/>
    <n v="255.67"/>
    <n v="152"/>
    <n v="38861.839999999997"/>
    <n v="223"/>
    <n v="48634.07"/>
    <n v="106"/>
    <n v="23117.54"/>
    <n v="481"/>
    <n v="110613.45000000001"/>
    <n v="1447"/>
    <n v="426189.68"/>
    <n v="37.513394947627852"/>
  </r>
  <r>
    <n v="72"/>
    <s v="03"/>
    <s v="2019-2020"/>
    <s v="Institution 12"/>
    <n v="10931"/>
    <s v="Name"/>
    <s v="Email"/>
    <s v="Introduction to Biology"/>
    <s v="BIOL 1111"/>
    <s v="Biological Sciences"/>
    <s v="Neutral"/>
    <s v="Positive"/>
    <s v="Neutral"/>
    <n v="26000"/>
    <n v="200"/>
    <n v="130"/>
    <n v="497"/>
    <n v="108"/>
    <n v="458"/>
    <s v="Fall 2019"/>
    <n v="0"/>
    <n v="0"/>
    <n v="0"/>
    <n v="0"/>
    <n v="0"/>
    <n v="0"/>
    <n v="108"/>
    <n v="14040"/>
    <n v="458"/>
    <n v="59540"/>
    <n v="566"/>
    <n v="73580"/>
    <n v="497"/>
    <n v="64610"/>
    <n v="108"/>
    <n v="14040"/>
    <n v="458"/>
    <n v="59540"/>
    <n v="1063"/>
    <n v="138190"/>
    <s v="Continued"/>
    <n v="281"/>
    <n v="352"/>
    <n v="222"/>
    <n v="855"/>
    <n v="209"/>
    <n v="281"/>
    <n v="58729"/>
    <n v="352"/>
    <n v="45760"/>
    <n v="222"/>
    <n v="28860"/>
    <n v="855"/>
    <n v="133349"/>
    <n v="1629"/>
    <n v="345119"/>
    <n v="31.572500228707344"/>
  </r>
  <r>
    <n v="73"/>
    <s v="03"/>
    <s v="2019-2020"/>
    <s v="Institution 13"/>
    <n v="16845"/>
    <s v="Name"/>
    <s v="Email"/>
    <s v="Introduction to Sociology"/>
    <s v="SOCI 1101"/>
    <s v="Sociology"/>
    <s v="Positive"/>
    <s v="Positive"/>
    <s v="Positive"/>
    <n v="20945.7"/>
    <n v="90"/>
    <n v="232.73000000000002"/>
    <n v="224"/>
    <n v="429"/>
    <n v="162"/>
    <s v="Summer 2020"/>
    <n v="0"/>
    <n v="0"/>
    <n v="0"/>
    <n v="0"/>
    <n v="0"/>
    <n v="0"/>
    <n v="0"/>
    <n v="0"/>
    <n v="0"/>
    <n v="0"/>
    <n v="0"/>
    <n v="0"/>
    <n v="224"/>
    <n v="52131.520000000004"/>
    <n v="429"/>
    <n v="99841.170000000013"/>
    <n v="162"/>
    <n v="37702.26"/>
    <n v="815"/>
    <n v="189674.95"/>
    <s v="Continued"/>
    <n v="402"/>
    <n v="183"/>
    <n v="175"/>
    <n v="760"/>
    <n v="244.6"/>
    <n v="402"/>
    <n v="98329.2"/>
    <n v="183"/>
    <n v="42589.590000000004"/>
    <n v="175"/>
    <n v="40727.75"/>
    <n v="760"/>
    <n v="181646.54"/>
    <n v="815"/>
    <n v="371321.49"/>
    <n v="22.043424755120213"/>
  </r>
  <r>
    <n v="74"/>
    <s v="04"/>
    <s v="2019-2020"/>
    <s v="Institution 14"/>
    <n v="13301"/>
    <s v="Name"/>
    <s v="Email"/>
    <s v="Essentials of Biology I, Essentials of Biology II"/>
    <s v="BIOL 1107, BIOL 1108"/>
    <s v="Biological Sciences"/>
    <s v="Neutral"/>
    <s v="Neutral"/>
    <s v="Neutral"/>
    <n v="172920"/>
    <n v="786"/>
    <n v="220"/>
    <n v="421"/>
    <n v="327"/>
    <n v="404"/>
    <s v="Summer 2020"/>
    <n v="0"/>
    <n v="0"/>
    <n v="0"/>
    <n v="0"/>
    <n v="0"/>
    <n v="0"/>
    <n v="0"/>
    <n v="0"/>
    <n v="0"/>
    <n v="0"/>
    <n v="0"/>
    <n v="0"/>
    <n v="421"/>
    <n v="92620"/>
    <n v="327"/>
    <n v="71940"/>
    <n v="404"/>
    <n v="88880"/>
    <n v="1152"/>
    <n v="253440"/>
    <s v="Continued"/>
    <n v="231"/>
    <n v="433"/>
    <n v="335"/>
    <n v="999"/>
    <n v="259.60000000000002"/>
    <n v="231"/>
    <n v="59967.600000000006"/>
    <n v="433"/>
    <n v="95260"/>
    <n v="335"/>
    <n v="73700"/>
    <n v="999"/>
    <n v="228927.6"/>
    <n v="1152"/>
    <n v="482367.6"/>
    <n v="36.265513871137507"/>
  </r>
  <r>
    <n v="75"/>
    <s v="04"/>
    <s v="2019-2020"/>
    <s v="Institution 15"/>
    <n v="4174"/>
    <s v="Name"/>
    <s v="Email"/>
    <s v="Elementary French I, Elementary French II"/>
    <s v="FREN 1001, FREN 1002"/>
    <s v="Foreign Languages"/>
    <s v="Positive"/>
    <s v="Positive"/>
    <s v="Positive"/>
    <n v="175140"/>
    <n v="630"/>
    <n v="278"/>
    <n v="466"/>
    <n v="161"/>
    <n v="483"/>
    <s v="Fall 2019"/>
    <n v="0"/>
    <n v="0"/>
    <n v="0"/>
    <n v="0"/>
    <n v="0"/>
    <n v="0"/>
    <n v="161"/>
    <n v="44758"/>
    <n v="483"/>
    <n v="134274"/>
    <n v="644"/>
    <n v="179032"/>
    <n v="466"/>
    <n v="129548"/>
    <n v="161"/>
    <n v="44758"/>
    <n v="483"/>
    <n v="134274"/>
    <n v="1110"/>
    <n v="308580"/>
    <s v="Continued"/>
    <n v="156"/>
    <n v="410"/>
    <n v="307"/>
    <n v="873"/>
    <n v="321.74"/>
    <n v="156"/>
    <n v="50191.44"/>
    <n v="410"/>
    <n v="113980"/>
    <n v="307"/>
    <n v="85346"/>
    <n v="873"/>
    <n v="249517.44"/>
    <n v="1754"/>
    <n v="737129.44"/>
    <n v="176.6002491614758"/>
  </r>
  <r>
    <n v="76"/>
    <s v="04"/>
    <s v="2019-2020"/>
    <s v="Institution 16"/>
    <n v="14161"/>
    <s v="Name"/>
    <s v="Email"/>
    <s v="Music Appreciation"/>
    <s v="MUSC 2101"/>
    <s v="Fine and Applied Arts"/>
    <s v="Positive"/>
    <s v="Negative"/>
    <s v="Negative"/>
    <n v="53996"/>
    <n v="360"/>
    <n v="149.98888888888888"/>
    <n v="315"/>
    <n v="293"/>
    <n v="235"/>
    <s v="Fall 2020"/>
    <n v="0"/>
    <n v="0"/>
    <n v="0"/>
    <n v="0"/>
    <n v="0"/>
    <n v="0"/>
    <n v="0"/>
    <n v="0"/>
    <n v="0"/>
    <n v="0"/>
    <n v="0"/>
    <n v="0"/>
    <n v="0"/>
    <n v="0"/>
    <n v="293"/>
    <n v="43946.744444444441"/>
    <n v="235"/>
    <n v="35247.388888888883"/>
    <n v="528"/>
    <n v="79194.133333333331"/>
    <s v="Continued"/>
    <n v="413"/>
    <n v="112"/>
    <n v="363"/>
    <n v="888"/>
    <n v="125"/>
    <n v="413"/>
    <n v="51625"/>
    <n v="112"/>
    <n v="16798.755555555555"/>
    <n v="363"/>
    <n v="54445.96666666666"/>
    <n v="888"/>
    <n v="122869.72222222222"/>
    <n v="528"/>
    <n v="202063.85555555555"/>
    <n v="14.269038595830489"/>
  </r>
  <r>
    <n v="77"/>
    <s v="04"/>
    <s v="2019-2020"/>
    <s v="Institution 17"/>
    <n v="22174"/>
    <s v="Name"/>
    <s v="Email"/>
    <s v="Introduction to Statistics"/>
    <s v="MATH 2210"/>
    <s v="Mathematical Subjects"/>
    <s v="Positive"/>
    <s v="Neutral"/>
    <s v="Neutral"/>
    <n v="280775"/>
    <n v="1110"/>
    <n v="252.95045045045046"/>
    <n v="448"/>
    <n v="358"/>
    <n v="171"/>
    <s v="Fall 2019"/>
    <n v="0"/>
    <n v="0"/>
    <n v="0"/>
    <n v="0"/>
    <n v="0"/>
    <n v="0"/>
    <n v="358"/>
    <n v="90556.261261261272"/>
    <n v="171"/>
    <n v="43254.527027027027"/>
    <n v="529"/>
    <n v="133810.78828828828"/>
    <n v="448"/>
    <n v="113321.8018018018"/>
    <n v="358"/>
    <n v="90556.261261261272"/>
    <n v="171"/>
    <n v="43254.527027027027"/>
    <n v="977"/>
    <n v="247132.59009009012"/>
    <s v="Continued"/>
    <n v="110"/>
    <n v="207"/>
    <n v="330"/>
    <n v="647"/>
    <n v="113"/>
    <n v="110"/>
    <n v="12430"/>
    <n v="207"/>
    <n v="52360.743243243247"/>
    <n v="330"/>
    <n v="83473.648648648654"/>
    <n v="647"/>
    <n v="148264.39189189189"/>
    <n v="1506"/>
    <n v="529207.7702702703"/>
    <n v="23.866139184191859"/>
  </r>
  <r>
    <n v="78"/>
    <s v="04"/>
    <s v="2019-2020"/>
    <s v="Institution 18"/>
    <n v="3450"/>
    <s v="Name"/>
    <s v="Email"/>
    <s v="Cultural Issues"/>
    <s v="ESED 5234"/>
    <s v="Educator Preparation"/>
    <s v="Positive"/>
    <s v="Neutral"/>
    <s v="Neutral"/>
    <n v="32240"/>
    <n v="260"/>
    <n v="124"/>
    <n v="463"/>
    <n v="103"/>
    <n v="110"/>
    <s v="Summer 2020"/>
    <n v="0"/>
    <n v="0"/>
    <n v="0"/>
    <n v="0"/>
    <n v="0"/>
    <n v="0"/>
    <n v="0"/>
    <n v="0"/>
    <n v="0"/>
    <n v="0"/>
    <n v="0"/>
    <n v="0"/>
    <n v="463"/>
    <n v="57412"/>
    <n v="103"/>
    <n v="12772"/>
    <n v="110"/>
    <n v="13640"/>
    <n v="676"/>
    <n v="83824"/>
    <s v="Continued"/>
    <n v="280"/>
    <n v="317"/>
    <n v="194"/>
    <n v="791"/>
    <n v="71.930000000000007"/>
    <n v="280"/>
    <n v="20140.400000000001"/>
    <n v="317"/>
    <n v="39308"/>
    <n v="194"/>
    <n v="24056"/>
    <n v="791"/>
    <n v="83504.399999999994"/>
    <n v="676"/>
    <n v="167328.4"/>
    <n v="48.500985507246376"/>
  </r>
  <r>
    <n v="79"/>
    <s v="04"/>
    <s v="2019-2020"/>
    <s v="Institution 19"/>
    <n v="9079"/>
    <s v="Name"/>
    <s v="Email"/>
    <s v="Curriculum Design for Student Achievement"/>
    <s v="EDUC 6226"/>
    <s v="Educator Preparation"/>
    <s v="Positive"/>
    <s v="Neutral"/>
    <s v="Neutral"/>
    <n v="99072"/>
    <n v="256"/>
    <n v="387"/>
    <n v="396"/>
    <n v="276"/>
    <n v="307"/>
    <s v="Fall 2020"/>
    <n v="0"/>
    <n v="0"/>
    <n v="0"/>
    <n v="0"/>
    <n v="0"/>
    <n v="0"/>
    <n v="0"/>
    <n v="0"/>
    <n v="0"/>
    <n v="0"/>
    <n v="0"/>
    <n v="0"/>
    <n v="0"/>
    <n v="0"/>
    <n v="276"/>
    <n v="106812"/>
    <n v="307"/>
    <n v="118809"/>
    <n v="583"/>
    <n v="225621"/>
    <s v="Continued"/>
    <n v="468"/>
    <n v="289"/>
    <n v="211"/>
    <n v="968"/>
    <n v="376.43"/>
    <n v="468"/>
    <n v="176169.24"/>
    <n v="289"/>
    <n v="111843"/>
    <n v="211"/>
    <n v="81657"/>
    <n v="968"/>
    <n v="369669.24"/>
    <n v="583"/>
    <n v="595290.24"/>
    <n v="65.56782024452032"/>
  </r>
  <r>
    <n v="80"/>
    <s v="04"/>
    <s v="2019-2020"/>
    <s v="Institution 20"/>
    <n v="15418"/>
    <s v="Name"/>
    <s v="Email"/>
    <s v="Health Care Economics, Health Care Finance, Health Care Econometrics, Health Care Accounting, Ethical Issues in Health Care"/>
    <s v="HCMG 3320, HCMG 4560, HCMG 5020, HCMG 5030, HSCI 3550"/>
    <s v="Business Administration, Management, and Economics"/>
    <s v="Positive"/>
    <s v="Positive"/>
    <s v="Positive"/>
    <n v="62576.639999999999"/>
    <n v="458"/>
    <n v="136.63021834061135"/>
    <n v="375"/>
    <n v="391"/>
    <n v="417"/>
    <s v="Summer 2020"/>
    <n v="0"/>
    <n v="0"/>
    <n v="0"/>
    <n v="0"/>
    <n v="0"/>
    <n v="0"/>
    <n v="0"/>
    <n v="0"/>
    <n v="0"/>
    <n v="0"/>
    <n v="0"/>
    <n v="0"/>
    <n v="375"/>
    <n v="51236.331877729259"/>
    <n v="391"/>
    <n v="53422.415371179035"/>
    <n v="417"/>
    <n v="56974.801048034933"/>
    <n v="1183"/>
    <n v="161633.54829694325"/>
    <s v="Unknown"/>
    <n v="248"/>
    <n v="162"/>
    <n v="210"/>
    <n v="620"/>
    <n v="113.88"/>
    <n v="0"/>
    <n v="0"/>
    <n v="0"/>
    <n v="0"/>
    <n v="0"/>
    <n v="0"/>
    <n v="0"/>
    <n v="0"/>
    <n v="1183"/>
    <n v="161633.54829694325"/>
    <n v="10.483431592745054"/>
  </r>
  <r>
    <n v="81"/>
    <s v="04"/>
    <s v="2019-2020"/>
    <s v="Institution 1"/>
    <n v="21114"/>
    <s v="Name"/>
    <s v="Email"/>
    <s v="Introduction to Statistics"/>
    <s v="MATH 2411"/>
    <s v="Mathematical Subjects"/>
    <s v="Positive"/>
    <s v="Positive"/>
    <s v="Positive"/>
    <n v="98540"/>
    <n v="260"/>
    <n v="379"/>
    <n v="187"/>
    <n v="310"/>
    <n v="355"/>
    <s v="Spring 2020"/>
    <n v="0"/>
    <n v="0"/>
    <n v="0"/>
    <n v="0"/>
    <n v="0"/>
    <n v="0"/>
    <n v="0"/>
    <n v="0"/>
    <n v="355"/>
    <n v="134545"/>
    <n v="355"/>
    <n v="134545"/>
    <n v="187"/>
    <n v="70873"/>
    <n v="310"/>
    <n v="117490"/>
    <n v="355"/>
    <n v="134545"/>
    <n v="852"/>
    <n v="322908"/>
    <s v="Continued"/>
    <n v="245"/>
    <n v="261"/>
    <n v="184"/>
    <n v="690"/>
    <n v="321.3"/>
    <n v="245"/>
    <n v="78718.5"/>
    <n v="261"/>
    <n v="98919"/>
    <n v="184"/>
    <n v="69736"/>
    <n v="690"/>
    <n v="247373.5"/>
    <n v="1207"/>
    <n v="704826.5"/>
    <n v="33.381950364686936"/>
  </r>
  <r>
    <n v="82"/>
    <s v="04"/>
    <s v="2019-2020"/>
    <s v="Institution 2"/>
    <n v="14371"/>
    <s v="Name"/>
    <s v="Email"/>
    <s v="Human Growth and Development"/>
    <s v="PSYC 2103"/>
    <s v="Psychology"/>
    <s v="Positive"/>
    <s v="Positive"/>
    <s v="Positive"/>
    <n v="40460"/>
    <n v="280"/>
    <n v="144.5"/>
    <n v="193"/>
    <n v="153"/>
    <n v="130"/>
    <s v="Spring 2020"/>
    <n v="0"/>
    <n v="0"/>
    <n v="0"/>
    <n v="0"/>
    <n v="0"/>
    <n v="0"/>
    <n v="0"/>
    <n v="0"/>
    <n v="130"/>
    <n v="18785"/>
    <n v="130"/>
    <n v="18785"/>
    <n v="193"/>
    <n v="27888.5"/>
    <n v="153"/>
    <n v="22108.5"/>
    <n v="130"/>
    <n v="18785"/>
    <n v="476"/>
    <n v="68782"/>
    <s v="Continued"/>
    <n v="318"/>
    <n v="302"/>
    <n v="495"/>
    <n v="1115"/>
    <n v="141.47"/>
    <n v="318"/>
    <n v="44987.46"/>
    <n v="302"/>
    <n v="43639"/>
    <n v="495"/>
    <n v="71527.5"/>
    <n v="1115"/>
    <n v="160153.96"/>
    <n v="606"/>
    <n v="247720.95999999999"/>
    <n v="17.237558972931598"/>
  </r>
  <r>
    <n v="83"/>
    <s v="04"/>
    <s v="2019-2020"/>
    <s v="Institution 3"/>
    <n v="12370"/>
    <s v="Name"/>
    <s v="Email"/>
    <s v="Principles of Chemistry I, Principles of Chemistry II"/>
    <s v="CHEM 1211, CHEM 1212"/>
    <s v="Chemistry"/>
    <s v="Positive"/>
    <s v="Positive"/>
    <s v="Positive"/>
    <n v="179710"/>
    <n v="648"/>
    <n v="277.33024691358025"/>
    <n v="147"/>
    <n v="242"/>
    <n v="385"/>
    <s v="Spring 2020"/>
    <n v="0"/>
    <n v="0"/>
    <n v="0"/>
    <n v="0"/>
    <n v="0"/>
    <n v="0"/>
    <n v="0"/>
    <n v="0"/>
    <n v="385"/>
    <n v="106772.1450617284"/>
    <n v="385"/>
    <n v="106772.1450617284"/>
    <n v="147"/>
    <n v="40767.546296296299"/>
    <n v="242"/>
    <n v="67113.919753086418"/>
    <n v="385"/>
    <n v="106772.1450617284"/>
    <n v="774"/>
    <n v="214653.61111111112"/>
    <s v="Continued"/>
    <n v="105"/>
    <n v="195"/>
    <n v="481"/>
    <n v="781"/>
    <n v="203.6"/>
    <n v="105"/>
    <n v="21378"/>
    <n v="195"/>
    <n v="54079.398148148146"/>
    <n v="481"/>
    <n v="133395.84876543211"/>
    <n v="781"/>
    <n v="208853.24691358025"/>
    <n v="1159"/>
    <n v="530279.00308641978"/>
    <n v="42.86814899647694"/>
  </r>
  <r>
    <n v="84"/>
    <s v="04"/>
    <s v="2019-2020"/>
    <s v="Institution 4"/>
    <n v="25315"/>
    <s v="Name"/>
    <s v="Email"/>
    <s v="Principles of Biology II"/>
    <s v="BIOL 1108"/>
    <s v="Biological Sciences"/>
    <s v="Not Measured"/>
    <s v="Not Measured"/>
    <s v="Not Measured"/>
    <n v="33000"/>
    <n v="300"/>
    <n v="110"/>
    <n v="188"/>
    <n v="447"/>
    <n v="251"/>
    <s v="Fall 2020"/>
    <n v="0"/>
    <n v="0"/>
    <n v="0"/>
    <n v="0"/>
    <n v="0"/>
    <n v="0"/>
    <n v="0"/>
    <n v="0"/>
    <n v="0"/>
    <n v="0"/>
    <n v="0"/>
    <n v="0"/>
    <n v="0"/>
    <n v="0"/>
    <n v="447"/>
    <n v="49170"/>
    <n v="251"/>
    <n v="27610"/>
    <n v="698"/>
    <n v="76780"/>
    <s v="Discontinued"/>
    <n v="473"/>
    <n v="249"/>
    <n v="207"/>
    <n v="929"/>
    <n v="208.98"/>
    <n v="0"/>
    <n v="0"/>
    <n v="0"/>
    <n v="0"/>
    <n v="0"/>
    <n v="0"/>
    <n v="0"/>
    <n v="0"/>
    <n v="698"/>
    <n v="76780"/>
    <n v="3.0329843966028047"/>
  </r>
  <r>
    <n v="85"/>
    <s v="04"/>
    <s v="2019-2020"/>
    <s v="Institution 5"/>
    <n v="28213"/>
    <s v="Name"/>
    <s v="Email"/>
    <s v="Music Appreciation"/>
    <s v="MUSC 1100"/>
    <s v="Fine and Applied Arts"/>
    <s v="Positive"/>
    <s v="Positive"/>
    <s v="Positive"/>
    <n v="64862"/>
    <n v="315"/>
    <n v="205.9111111111111"/>
    <n v="431"/>
    <n v="239"/>
    <n v="496"/>
    <s v="Summer 2020"/>
    <n v="0"/>
    <n v="0"/>
    <n v="0"/>
    <n v="0"/>
    <n v="0"/>
    <n v="0"/>
    <n v="0"/>
    <n v="0"/>
    <n v="0"/>
    <n v="0"/>
    <n v="0"/>
    <n v="0"/>
    <n v="431"/>
    <n v="88747.688888888879"/>
    <n v="239"/>
    <n v="49212.755555555552"/>
    <n v="496"/>
    <n v="102131.9111111111"/>
    <n v="1166"/>
    <n v="240092.35555555555"/>
    <s v="Continued"/>
    <n v="481"/>
    <n v="379"/>
    <n v="149"/>
    <n v="1009"/>
    <n v="171.25"/>
    <n v="481"/>
    <n v="82371.25"/>
    <n v="379"/>
    <n v="78040.311111111107"/>
    <n v="149"/>
    <n v="30680.755555555552"/>
    <n v="1009"/>
    <n v="191092.31666666665"/>
    <n v="1166"/>
    <n v="431184.6722222222"/>
    <n v="15.283191160891157"/>
  </r>
  <r>
    <n v="86"/>
    <s v="04"/>
    <s v="2019-2020"/>
    <s v="Institution 6"/>
    <n v="5672"/>
    <s v="Name"/>
    <s v="Email"/>
    <s v="Introduction to General Psychology"/>
    <s v="PSYC 1101"/>
    <s v="Psychology"/>
    <s v="Positive"/>
    <s v="Positive"/>
    <s v="Positive"/>
    <n v="153250"/>
    <n v="1000"/>
    <n v="153.25"/>
    <n v="181"/>
    <n v="262"/>
    <n v="280"/>
    <s v="Fall 2020"/>
    <n v="0"/>
    <n v="0"/>
    <n v="0"/>
    <n v="0"/>
    <n v="0"/>
    <n v="0"/>
    <n v="0"/>
    <n v="0"/>
    <n v="0"/>
    <n v="0"/>
    <n v="0"/>
    <n v="0"/>
    <n v="0"/>
    <n v="0"/>
    <n v="262"/>
    <n v="40151.5"/>
    <n v="280"/>
    <n v="42910"/>
    <n v="542"/>
    <n v="83061.5"/>
    <s v="Continued"/>
    <n v="500"/>
    <n v="111"/>
    <n v="392"/>
    <n v="1003"/>
    <n v="142.97999999999999"/>
    <n v="500"/>
    <n v="71490"/>
    <n v="111"/>
    <n v="17010.75"/>
    <n v="392"/>
    <n v="60074"/>
    <n v="1003"/>
    <n v="148574.75"/>
    <n v="542"/>
    <n v="231636.25"/>
    <n v="40.838549012693932"/>
  </r>
  <r>
    <n v="87"/>
    <s v="04"/>
    <s v="2019-2020"/>
    <s v="Institution 7"/>
    <n v="29979"/>
    <s v="Name"/>
    <s v="Email"/>
    <s v="Introduction to General Psychology"/>
    <s v="PSYC 1101"/>
    <s v="Psychology"/>
    <s v="Positive"/>
    <s v="Positive"/>
    <s v="Positive"/>
    <n v="92000"/>
    <n v="460"/>
    <n v="200"/>
    <n v="405"/>
    <n v="401"/>
    <n v="350"/>
    <s v="Fall 2020"/>
    <n v="0"/>
    <n v="0"/>
    <n v="0"/>
    <n v="0"/>
    <n v="0"/>
    <n v="0"/>
    <n v="0"/>
    <n v="0"/>
    <n v="0"/>
    <n v="0"/>
    <n v="0"/>
    <n v="0"/>
    <n v="0"/>
    <n v="0"/>
    <n v="401"/>
    <n v="80200"/>
    <n v="350"/>
    <n v="70000"/>
    <n v="751"/>
    <n v="150200"/>
    <s v="Continued"/>
    <n v="345"/>
    <n v="423"/>
    <n v="150"/>
    <n v="918"/>
    <n v="242.2"/>
    <n v="345"/>
    <n v="83559"/>
    <n v="423"/>
    <n v="0"/>
    <n v="150"/>
    <n v="0"/>
    <n v="918"/>
    <n v="83559"/>
    <n v="751"/>
    <n v="233759"/>
    <n v="7.7974248640715169"/>
  </r>
  <r>
    <n v="88"/>
    <s v="04"/>
    <s v="2019-2020"/>
    <s v="Institution 8"/>
    <n v="14519"/>
    <s v="Name"/>
    <s v="Email"/>
    <s v="American Government"/>
    <s v="POLS 1101"/>
    <s v="Political Science"/>
    <s v="Positive"/>
    <s v="Neutral"/>
    <s v="Neutral"/>
    <n v="106320"/>
    <n v="600"/>
    <n v="177.2"/>
    <n v="249"/>
    <n v="154"/>
    <n v="316"/>
    <s v="Fall 2020"/>
    <n v="0"/>
    <n v="0"/>
    <n v="0"/>
    <n v="0"/>
    <n v="0"/>
    <n v="0"/>
    <n v="0"/>
    <n v="0"/>
    <n v="0"/>
    <n v="0"/>
    <n v="0"/>
    <n v="0"/>
    <n v="0"/>
    <n v="0"/>
    <n v="154"/>
    <n v="27288.799999999999"/>
    <n v="316"/>
    <n v="55995.199999999997"/>
    <n v="470"/>
    <n v="83284"/>
    <s v="Continued"/>
    <n v="197"/>
    <n v="356"/>
    <n v="500"/>
    <n v="1053"/>
    <n v="199.95"/>
    <n v="197"/>
    <n v="39390.149999999994"/>
    <n v="356"/>
    <n v="63083.199999999997"/>
    <n v="500"/>
    <n v="88600"/>
    <n v="1053"/>
    <n v="191073.34999999998"/>
    <n v="470"/>
    <n v="274357.34999999998"/>
    <n v="18.896435704938355"/>
  </r>
  <r>
    <n v="89"/>
    <s v="04"/>
    <s v="2019-2020"/>
    <s v="Institution 9"/>
    <n v="15475"/>
    <s v="Name"/>
    <s v="Email"/>
    <s v="Human Anatomy and Physiology"/>
    <s v="CBIO 2200, CBIO 2210"/>
    <s v="Biological Sciences"/>
    <s v="Neutral"/>
    <s v="Neutral"/>
    <s v="Neutral"/>
    <n v="728163"/>
    <n v="1603"/>
    <n v="454.25015595757952"/>
    <n v="160"/>
    <n v="382"/>
    <n v="316"/>
    <s v="Fall 2020"/>
    <n v="0"/>
    <n v="0"/>
    <n v="0"/>
    <n v="0"/>
    <n v="0"/>
    <n v="0"/>
    <n v="0"/>
    <n v="0"/>
    <n v="0"/>
    <n v="0"/>
    <n v="0"/>
    <n v="0"/>
    <n v="0"/>
    <n v="0"/>
    <n v="382"/>
    <n v="173523.55957579537"/>
    <n v="316"/>
    <n v="143543.04928259514"/>
    <n v="698"/>
    <n v="317066.60885839048"/>
    <s v="Continued"/>
    <n v="255"/>
    <n v="482"/>
    <n v="219"/>
    <n v="956"/>
    <n v="414.58"/>
    <n v="255"/>
    <n v="105717.9"/>
    <n v="482"/>
    <n v="218948.57517155333"/>
    <n v="219"/>
    <n v="99480.784154709909"/>
    <n v="956"/>
    <n v="424147.25932626321"/>
    <n v="698"/>
    <n v="741213.86818465369"/>
    <n v="47.897503598362114"/>
  </r>
  <r>
    <n v="90"/>
    <s v="04"/>
    <s v="2019-2020"/>
    <s v="Institution 10"/>
    <n v="24546"/>
    <s v="Name"/>
    <s v="Email"/>
    <s v="Principles of Physics I, Principles of Physics II"/>
    <s v="PHYS 1111, PHYS 1112"/>
    <s v="Physics and Astronomy"/>
    <s v="Not Measured"/>
    <s v="Negative"/>
    <s v="Positive"/>
    <n v="104879"/>
    <n v="216"/>
    <n v="485.55092592592592"/>
    <n v="147"/>
    <n v="134"/>
    <n v="260"/>
    <s v="Spring 2020"/>
    <n v="0"/>
    <n v="0"/>
    <n v="0"/>
    <n v="0"/>
    <n v="0"/>
    <n v="0"/>
    <n v="0"/>
    <n v="0"/>
    <n v="260"/>
    <n v="126243.24074074074"/>
    <n v="260"/>
    <n v="126243.24074074074"/>
    <n v="147"/>
    <n v="71375.986111111109"/>
    <n v="134"/>
    <n v="65063.824074074073"/>
    <n v="260"/>
    <n v="126243.24074074074"/>
    <n v="541"/>
    <n v="262683.0509259259"/>
    <s v="Discontinued"/>
    <n v="417"/>
    <n v="489"/>
    <n v="133"/>
    <n v="1039"/>
    <n v="482.55"/>
    <n v="0"/>
    <n v="0"/>
    <n v="0"/>
    <n v="0"/>
    <n v="0"/>
    <n v="0"/>
    <n v="0"/>
    <n v="0"/>
    <n v="801"/>
    <n v="388926.29166666663"/>
    <n v="15.844793109535836"/>
  </r>
  <r>
    <n v="91"/>
    <s v="04"/>
    <s v="2019-2020"/>
    <s v="Institution 11"/>
    <n v="28835"/>
    <s v="Name"/>
    <s v="Email"/>
    <s v="Contemporary Social Problems, Social Research Methods, Experimental Psychology"/>
    <s v="SOCI 1160, SOCI 4440 PSYC 4431"/>
    <s v="Sociology"/>
    <s v="Positive"/>
    <s v="Positive"/>
    <s v="Positive"/>
    <n v="44075"/>
    <n v="215"/>
    <n v="205"/>
    <n v="385"/>
    <n v="107"/>
    <n v="330"/>
    <s v="Spring 2020"/>
    <n v="0"/>
    <n v="0"/>
    <n v="0"/>
    <n v="0"/>
    <n v="0"/>
    <n v="0"/>
    <n v="0"/>
    <n v="0"/>
    <n v="330"/>
    <n v="67650"/>
    <n v="330"/>
    <n v="67650"/>
    <n v="385"/>
    <n v="78925"/>
    <n v="107"/>
    <n v="21935"/>
    <n v="330"/>
    <n v="67650"/>
    <n v="822"/>
    <n v="168510"/>
    <s v="Continued"/>
    <n v="270"/>
    <n v="312"/>
    <n v="470"/>
    <n v="1052"/>
    <n v="157.69999999999999"/>
    <n v="270"/>
    <n v="42579"/>
    <n v="312"/>
    <n v="63960"/>
    <n v="470"/>
    <n v="96350"/>
    <n v="1052"/>
    <n v="202889"/>
    <n v="1152"/>
    <n v="439049"/>
    <n v="15.226252817756199"/>
  </r>
  <r>
    <n v="92"/>
    <s v="04"/>
    <s v="2019-2020"/>
    <s v="Institution 12"/>
    <n v="10717"/>
    <s v="Name"/>
    <s v="Email"/>
    <s v="Calculus II, College Algebra, Elementary Statistics, Precalculus"/>
    <s v="MATH 1111, MATH 1113, MATH 2400, MATH 2460"/>
    <s v="Mathematical Subjects"/>
    <s v="Positive"/>
    <s v="Positive"/>
    <s v="Positive"/>
    <n v="96000"/>
    <n v="1050"/>
    <n v="91.428571428571431"/>
    <n v="162"/>
    <n v="391"/>
    <n v="343"/>
    <s v="Spring 2020"/>
    <n v="0"/>
    <n v="0"/>
    <n v="0"/>
    <n v="0"/>
    <n v="0"/>
    <n v="0"/>
    <n v="0"/>
    <n v="0"/>
    <n v="343"/>
    <n v="31360"/>
    <n v="343"/>
    <n v="31360"/>
    <n v="162"/>
    <n v="14811.428571428572"/>
    <n v="391"/>
    <n v="35748.571428571428"/>
    <n v="343"/>
    <n v="31360"/>
    <n v="896"/>
    <n v="81920"/>
    <s v="Continued"/>
    <n v="387"/>
    <n v="435"/>
    <n v="395"/>
    <n v="1217"/>
    <n v="240.52"/>
    <n v="387"/>
    <n v="93081.24"/>
    <n v="435"/>
    <n v="39771.428571428572"/>
    <n v="395"/>
    <n v="36114.285714285717"/>
    <n v="1217"/>
    <n v="168966.95428571428"/>
    <n v="1239"/>
    <n v="282246.95428571431"/>
    <n v="26.336377184446608"/>
  </r>
  <r>
    <n v="93"/>
    <s v="04"/>
    <s v="2019-2020"/>
    <s v="Institution 13"/>
    <n v="19527"/>
    <s v="Name"/>
    <s v="Email"/>
    <s v="Evolution and Biodiversity, Organismal Biology"/>
    <s v="BIOL 1010, BIOL 1030"/>
    <s v="Biological Sciences"/>
    <s v="Positive"/>
    <s v="Neutral"/>
    <s v="Neutral"/>
    <n v="89000"/>
    <n v="1000"/>
    <n v="89"/>
    <n v="248"/>
    <n v="254"/>
    <n v="402"/>
    <s v="Spring 2020"/>
    <n v="0"/>
    <n v="0"/>
    <n v="0"/>
    <n v="0"/>
    <n v="0"/>
    <n v="0"/>
    <n v="0"/>
    <n v="0"/>
    <n v="402"/>
    <n v="35778"/>
    <n v="402"/>
    <n v="35778"/>
    <n v="248"/>
    <n v="22072"/>
    <n v="254"/>
    <n v="22606"/>
    <n v="402"/>
    <n v="35778"/>
    <n v="904"/>
    <n v="80456"/>
    <s v="Continued"/>
    <n v="475"/>
    <n v="423"/>
    <n v="347"/>
    <n v="1245"/>
    <n v="159.94999999999999"/>
    <n v="475"/>
    <n v="75976.25"/>
    <n v="423"/>
    <n v="37647"/>
    <n v="347"/>
    <n v="30883"/>
    <n v="1245"/>
    <n v="144506.25"/>
    <n v="1306"/>
    <n v="260740.25"/>
    <n v="13.352806370666258"/>
  </r>
  <r>
    <n v="94"/>
    <s v="04"/>
    <s v="2019-2020"/>
    <s v="Institution 14"/>
    <n v="5028"/>
    <s v="Name"/>
    <s v="Email"/>
    <s v="Introductory Physics I, Introductory Physics II "/>
    <s v="PHYS 1111, PHYS 1112"/>
    <s v="Physics and Astronomy"/>
    <s v="Positive"/>
    <s v="Neutral"/>
    <s v="Negative"/>
    <n v="73800"/>
    <n v="300"/>
    <n v="246"/>
    <n v="178"/>
    <n v="163"/>
    <n v="432"/>
    <s v="Spring 2020"/>
    <n v="0"/>
    <n v="0"/>
    <n v="0"/>
    <n v="0"/>
    <n v="0"/>
    <n v="0"/>
    <n v="0"/>
    <n v="0"/>
    <n v="432"/>
    <n v="106272"/>
    <n v="432"/>
    <n v="106272"/>
    <n v="178"/>
    <n v="43788"/>
    <n v="163"/>
    <n v="40098"/>
    <n v="432"/>
    <n v="106272"/>
    <n v="773"/>
    <n v="190158"/>
    <s v="Continued"/>
    <n v="139"/>
    <n v="446"/>
    <n v="122"/>
    <n v="707"/>
    <n v="287.95"/>
    <n v="139"/>
    <n v="40025.049999999996"/>
    <n v="446"/>
    <n v="109716"/>
    <n v="122"/>
    <n v="30012"/>
    <n v="707"/>
    <n v="179753.05"/>
    <n v="1205"/>
    <n v="476183.05"/>
    <n v="94.706254972155918"/>
  </r>
  <r>
    <n v="95"/>
    <s v="04"/>
    <s v="2019-2020"/>
    <s v="Institution 15"/>
    <n v="16371"/>
    <s v="Name"/>
    <s v="Email"/>
    <s v="Science of Psychology, Research Methods and Statistics, Experimental Design and Analysis"/>
    <s v="PSYC 2000, PSYC 2300, PSYC 3301"/>
    <s v="Psychology"/>
    <s v="Positive"/>
    <s v="Neutral"/>
    <s v="Negative"/>
    <n v="344520"/>
    <n v="1160"/>
    <n v="297"/>
    <n v="216"/>
    <n v="312"/>
    <n v="278"/>
    <s v="Fall 2020"/>
    <n v="0"/>
    <n v="0"/>
    <n v="0"/>
    <n v="0"/>
    <n v="0"/>
    <n v="0"/>
    <n v="0"/>
    <n v="0"/>
    <n v="0"/>
    <n v="0"/>
    <n v="0"/>
    <n v="0"/>
    <n v="0"/>
    <n v="0"/>
    <n v="312"/>
    <n v="92664"/>
    <n v="278"/>
    <n v="82566"/>
    <n v="590"/>
    <n v="175230"/>
    <s v="Continued"/>
    <n v="332"/>
    <n v="170"/>
    <n v="185"/>
    <n v="687"/>
    <n v="194.5"/>
    <n v="332"/>
    <n v="64574"/>
    <n v="170"/>
    <n v="50490"/>
    <n v="185"/>
    <n v="54945"/>
    <n v="687"/>
    <n v="170009"/>
    <n v="590"/>
    <n v="345239"/>
    <n v="21.08844908679983"/>
  </r>
  <r>
    <n v="96"/>
    <s v="04"/>
    <s v="2019-2020"/>
    <s v="Institution 16"/>
    <n v="3738"/>
    <s v="Name"/>
    <s v="Email"/>
    <s v="Introduction to Statistics"/>
    <s v="MATH 2200"/>
    <s v="Mathematical Subjects"/>
    <s v="Negative"/>
    <s v="Neutral"/>
    <s v="Positive"/>
    <n v="210000"/>
    <n v="1050"/>
    <n v="200"/>
    <n v="225"/>
    <n v="207"/>
    <n v="205"/>
    <s v="Spring 2020"/>
    <n v="0"/>
    <n v="0"/>
    <n v="0"/>
    <n v="0"/>
    <n v="0"/>
    <n v="0"/>
    <n v="0"/>
    <n v="0"/>
    <n v="205"/>
    <n v="41000"/>
    <n v="205"/>
    <n v="41000"/>
    <n v="225"/>
    <n v="45000"/>
    <n v="207"/>
    <n v="41400"/>
    <n v="205"/>
    <n v="41000"/>
    <n v="637"/>
    <n v="127400"/>
    <s v="Continued"/>
    <n v="221"/>
    <n v="238"/>
    <n v="224"/>
    <n v="683"/>
    <n v="159.96"/>
    <n v="221"/>
    <n v="35351.160000000003"/>
    <n v="238"/>
    <n v="47600"/>
    <n v="224"/>
    <n v="44800"/>
    <n v="683"/>
    <n v="127751.16"/>
    <n v="842"/>
    <n v="296151.16000000003"/>
    <n v="79.227169609416805"/>
  </r>
  <r>
    <n v="97"/>
    <s v="04"/>
    <s v="2019-2020"/>
    <s v="Institution 17"/>
    <n v="11334"/>
    <s v="Name"/>
    <s v="Email"/>
    <s v="Research Methods in Criminal Justice"/>
    <s v="SOC 4501, CRJU 4501, CRJU 3020"/>
    <s v="Criminal Justice"/>
    <s v="Positive"/>
    <s v="Neutral"/>
    <s v="Negative"/>
    <n v="9690"/>
    <n v="85"/>
    <n v="114"/>
    <n v="293"/>
    <n v="456"/>
    <n v="301"/>
    <s v="Fall 2020"/>
    <n v="0"/>
    <n v="0"/>
    <n v="0"/>
    <n v="0"/>
    <n v="0"/>
    <n v="0"/>
    <n v="0"/>
    <n v="0"/>
    <n v="0"/>
    <n v="0"/>
    <n v="0"/>
    <n v="0"/>
    <n v="0"/>
    <n v="0"/>
    <n v="456"/>
    <n v="51984"/>
    <n v="301"/>
    <n v="34314"/>
    <n v="757"/>
    <n v="86298"/>
    <s v="Continued"/>
    <n v="208"/>
    <n v="119"/>
    <n v="297"/>
    <n v="624"/>
    <n v="233.95"/>
    <n v="208"/>
    <n v="48661.599999999999"/>
    <n v="119"/>
    <n v="13566"/>
    <n v="297"/>
    <n v="33858"/>
    <n v="624"/>
    <n v="96085.6"/>
    <n v="757"/>
    <n v="182383.6"/>
    <n v="16.091724016234341"/>
  </r>
  <r>
    <n v="98"/>
    <s v="04"/>
    <s v="2019-2020"/>
    <s v="Institution 18"/>
    <n v="28545"/>
    <s v="Name"/>
    <s v="Email"/>
    <s v="Research Methods in Criminal Justice"/>
    <s v="SOC 4501, CRJU 4501, CRJU 3020"/>
    <s v="Criminal Justice"/>
    <s v="Duplicate"/>
    <s v="Duplicate"/>
    <s v="Duplicate"/>
    <n v="9690"/>
    <n v="85"/>
    <n v="114"/>
    <n v="385"/>
    <n v="257"/>
    <n v="495"/>
    <s v="Fall 2020"/>
    <n v="0"/>
    <n v="0"/>
    <n v="0"/>
    <n v="0"/>
    <n v="0"/>
    <n v="0"/>
    <n v="0"/>
    <n v="0"/>
    <n v="0"/>
    <n v="0"/>
    <n v="0"/>
    <n v="0"/>
    <n v="0"/>
    <n v="0"/>
    <n v="257"/>
    <n v="29298"/>
    <n v="495"/>
    <n v="56430"/>
    <n v="752"/>
    <n v="85728"/>
    <s v="Continued"/>
    <n v="240"/>
    <n v="311"/>
    <n v="439"/>
    <n v="990"/>
    <n v="233.95"/>
    <n v="240"/>
    <n v="56148"/>
    <n v="311"/>
    <n v="35454"/>
    <n v="439"/>
    <n v="50046"/>
    <n v="990"/>
    <n v="141648"/>
    <n v="752"/>
    <n v="227376"/>
    <n v="7.9655281135049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7" minRefreshableVersion="3" itemPrintTitles="1" createdVersion="6" indent="0" outline="1" outlineData="1" multipleFieldFilters="0">
  <location ref="A5:B6" firstHeaderRow="0" firstDataRow="1" firstDataCol="0"/>
  <pivotFields count="5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numFmtId="165" showAll="0"/>
    <pivotField showAll="0"/>
    <pivotField showAll="0"/>
    <pivotField showAll="0"/>
    <pivotField showAll="0"/>
    <pivotField showAll="0"/>
    <pivotField showAll="0"/>
    <pivotField numFmtId="1" showAll="0" defaultSubtotal="0"/>
    <pivotField showAll="0" defaultSubtotal="0"/>
    <pivotField showAll="0"/>
    <pivotField numFmtId="165" showAll="0"/>
    <pivotField showAll="0"/>
    <pivotField showAll="0"/>
    <pivotField numFmtId="1" showAll="0"/>
    <pivotField showAll="0"/>
    <pivotField showAll="0"/>
    <pivotField showAll="0"/>
    <pivotField numFmtId="1" showAll="0"/>
    <pivotField showAll="0"/>
    <pivotField showAll="0"/>
    <pivotField numFmtId="165" showAll="0"/>
    <pivotField showAll="0"/>
    <pivotField showAll="0"/>
    <pivotField showAll="0"/>
    <pivotField numFmtId="165" showAll="0"/>
    <pivotField showAll="0"/>
    <pivotField numFmtId="165" showAll="0"/>
    <pivotField showAll="0"/>
    <pivotField numFmtId="3" showAll="0"/>
    <pivotField numFmtId="3" showAll="0"/>
    <pivotField numFmtId="3" showAll="0"/>
    <pivotField numFmtId="3" showAll="0"/>
    <pivotField numFmtId="44" showAll="0"/>
    <pivotField showAll="0"/>
    <pivotField numFmtId="165" showAll="0"/>
    <pivotField showAll="0"/>
    <pivotField numFmtId="165" showAll="0"/>
    <pivotField showAll="0"/>
    <pivotField numFmtId="165" showAll="0"/>
    <pivotField showAll="0"/>
    <pivotField numFmtId="165" showAll="0"/>
    <pivotField dataField="1" showAll="0"/>
    <pivotField dataField="1" showAll="0"/>
    <pivotField numFmtId="165" showAll="0" defaultSubtotal="0"/>
  </pivotFields>
  <rowItems count="1">
    <i/>
  </rowItems>
  <colFields count="1">
    <field x="-2"/>
  </colFields>
  <colItems count="2">
    <i>
      <x/>
    </i>
    <i i="1">
      <x v="1"/>
    </i>
  </colItems>
  <dataFields count="2">
    <dataField name="Total Students Affected" fld="54" baseField="0" baseItem="642670944" numFmtId="3"/>
    <dataField name="Total Textbook Cost Savings" fld="55" baseField="0" baseItem="1" numFmtId="165"/>
  </dataFields>
  <formats count="29">
    <format dxfId="17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75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74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7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7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71">
      <pivotArea type="all" dataOnly="0" outline="0" fieldPosition="0"/>
    </format>
    <format dxfId="170">
      <pivotArea outline="0" collapsedLevelsAreSubtotals="1" fieldPosition="0"/>
    </format>
    <format dxfId="16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8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6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6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65">
      <pivotArea outline="0" collapsedLevelsAreSubtotals="1" fieldPosition="0"/>
    </format>
    <format dxfId="164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63">
      <pivotArea type="all" dataOnly="0" outline="0" fieldPosition="0"/>
    </format>
    <format dxfId="162">
      <pivotArea outline="0" collapsedLevelsAreSubtotals="1" fieldPosition="0"/>
    </format>
    <format dxfId="16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0">
      <pivotArea type="all" dataOnly="0" outline="0" fieldPosition="0"/>
    </format>
    <format dxfId="159">
      <pivotArea outline="0" collapsedLevelsAreSubtotals="1" fieldPosition="0"/>
    </format>
    <format dxfId="15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5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55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54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5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5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51">
      <pivotArea type="all" dataOnly="0" outline="0" fieldPosition="0"/>
    </format>
    <format dxfId="150">
      <pivotArea outline="0" collapsedLevelsAreSubtotals="1" fieldPosition="0"/>
    </format>
    <format dxfId="14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8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GrantData" displayName="GrantData" ref="A1:BE100" totalsRowCount="1" headerRowDxfId="119" dataDxfId="118" totalsRowDxfId="117" totalsRowCellStyle="Currency">
  <autoFilter ref="A1:BE99" xr:uid="{00000000-0009-0000-0100-000001000000}"/>
  <sortState xmlns:xlrd2="http://schemas.microsoft.com/office/spreadsheetml/2017/richdata2" ref="A2:BE99">
    <sortCondition ref="B1:B99"/>
  </sortState>
  <tableColumns count="57">
    <tableColumn id="1" xr3:uid="{00000000-0010-0000-0100-000001000000}" name="Grant #" dataDxfId="116" totalsRowDxfId="115"/>
    <tableColumn id="2" xr3:uid="{00000000-0010-0000-0100-000002000000}" name="Round #" dataDxfId="114" totalsRowDxfId="113"/>
    <tableColumn id="3" xr3:uid="{00000000-0010-0000-0100-000003000000}" name="Academic Year" dataDxfId="112" totalsRowDxfId="111"/>
    <tableColumn id="6" xr3:uid="{00000000-0010-0000-0100-000006000000}" name="Institution " dataDxfId="110" totalsRowDxfId="109"/>
    <tableColumn id="7" xr3:uid="{00000000-0010-0000-0100-000007000000}" name="Total Award" dataDxfId="108" totalsRowDxfId="107" dataCellStyle="Currency"/>
    <tableColumn id="14" xr3:uid="{00000000-0010-0000-0100-00000E000000}" name="Project Lead" dataDxfId="106" totalsRowDxfId="105"/>
    <tableColumn id="60" xr3:uid="{00000000-0010-0000-0100-00003C000000}" name="Email Address" dataDxfId="104" totalsRowDxfId="103"/>
    <tableColumn id="16" xr3:uid="{00000000-0010-0000-0100-000010000000}" name="Course Names" dataDxfId="102" totalsRowDxfId="101"/>
    <tableColumn id="15" xr3:uid="{00000000-0010-0000-0100-00000F000000}" name="Course Numbers" dataDxfId="100" totalsRowDxfId="99"/>
    <tableColumn id="49" xr3:uid="{00000000-0010-0000-0100-000031000000}" name="Subject Area" dataDxfId="98" totalsRowDxfId="97"/>
    <tableColumn id="5" xr3:uid="{00000000-0010-0000-0100-000005000000}" name="Final Report: Perceptions" dataDxfId="96" totalsRowDxfId="95"/>
    <tableColumn id="19" xr3:uid="{00000000-0010-0000-0100-000013000000}" name="Final Report: Outcomes" dataDxfId="94" totalsRowDxfId="93"/>
    <tableColumn id="50" xr3:uid="{00000000-0010-0000-0100-000032000000}" name="Final Report: Retention" dataDxfId="92" totalsRowDxfId="91"/>
    <tableColumn id="13" xr3:uid="{00000000-0010-0000-0100-00000D000000}" name="Projected Annual Savings" dataDxfId="90" totalsRowDxfId="89"/>
    <tableColumn id="21" xr3:uid="{00000000-0010-0000-0100-000015000000}" name="Projected Annual Students" dataDxfId="88" totalsRowDxfId="87"/>
    <tableColumn id="22" xr3:uid="{00000000-0010-0000-0100-000016000000}" name="Savings Per Student" dataDxfId="86" totalsRowDxfId="85"/>
    <tableColumn id="23" xr3:uid="{00000000-0010-0000-0100-000017000000}" name="Students Per Summer" dataDxfId="84" totalsRowDxfId="83"/>
    <tableColumn id="24" xr3:uid="{00000000-0010-0000-0100-000018000000}" name="Students Per Fall" dataDxfId="82" totalsRowDxfId="81"/>
    <tableColumn id="25" xr3:uid="{00000000-0010-0000-0100-000019000000}" name="Students Per Spring" dataDxfId="80" totalsRowDxfId="79"/>
    <tableColumn id="26" xr3:uid="{00000000-0010-0000-0100-00001A000000}" name="1st Implementation Sem." dataDxfId="78" totalsRowDxfId="77"/>
    <tableColumn id="31" xr3:uid="{00000000-0010-0000-0100-00001F000000}" name="Spring 2019 Students" dataDxfId="76" totalsRowDxfId="75">
      <calculatedColumnFormula>S2</calculatedColumnFormula>
    </tableColumn>
    <tableColumn id="30" xr3:uid="{00000000-0010-0000-0100-00001E000000}" name="Spring 2019 Savings" dataDxfId="74" totalsRowDxfId="73"/>
    <tableColumn id="40" xr3:uid="{00000000-0010-0000-0100-000028000000}" name="Total AY 2018-2019 Students" dataDxfId="72" totalsRowDxfId="71"/>
    <tableColumn id="41" xr3:uid="{00000000-0010-0000-0100-000029000000}" name="Total AY 2018-2019 Savings" dataDxfId="70" totalsRowDxfId="69">
      <calculatedColumnFormula>V2</calculatedColumnFormula>
    </tableColumn>
    <tableColumn id="32" xr3:uid="{00000000-0010-0000-0100-000020000000}" name="Summer 2019 Students" dataDxfId="68" totalsRowDxfId="67">
      <calculatedColumnFormula>IF(GrantData[[#This Row],[Sustainability Check 1 (2021-2022) Status]]="Continued", GrantData[[#This Row],[Students Per Summer]], 0)</calculatedColumnFormula>
    </tableColumn>
    <tableColumn id="29" xr3:uid="{00000000-0010-0000-0100-00001D000000}" name="Summer 2019 Savings" dataDxfId="66" totalsRowDxfId="65">
      <calculatedColumnFormula>$P2*Y2</calculatedColumnFormula>
    </tableColumn>
    <tableColumn id="33" xr3:uid="{00000000-0010-0000-0100-000021000000}" name="Fall 2019 Students" dataDxfId="64" totalsRowDxfId="63">
      <calculatedColumnFormula>IF(GrantData[[#This Row],[Sustainability Check 1 (2021-2022) Status]]="Continued", GrantData[[#This Row],[Students Per Fall]], 0)</calculatedColumnFormula>
    </tableColumn>
    <tableColumn id="34" xr3:uid="{00000000-0010-0000-0100-000022000000}" name="Fall 2019 Savings" dataDxfId="62" totalsRowDxfId="61">
      <calculatedColumnFormula>$P2*AA2</calculatedColumnFormula>
    </tableColumn>
    <tableColumn id="35" xr3:uid="{00000000-0010-0000-0100-000023000000}" name="Spring 2020 Students" dataDxfId="60" totalsRowDxfId="59"/>
    <tableColumn id="36" xr3:uid="{00000000-0010-0000-0100-000024000000}" name="Spring 2020 Savings" dataDxfId="58" totalsRowDxfId="57">
      <calculatedColumnFormula>$P2*AC2</calculatedColumnFormula>
    </tableColumn>
    <tableColumn id="43" xr3:uid="{00000000-0010-0000-0100-00002B000000}" name="Total AY 2019-2020 Students" dataDxfId="56" totalsRowDxfId="55"/>
    <tableColumn id="42" xr3:uid="{00000000-0010-0000-0100-00002A000000}" name="Total AY 2019-2020 Savings" dataDxfId="54" totalsRowDxfId="53">
      <calculatedColumnFormula>Z2+AB2+AD2</calculatedColumnFormula>
    </tableColumn>
    <tableColumn id="37" xr3:uid="{00000000-0010-0000-0100-000025000000}" name="Summer 2020 Students" dataDxfId="52" totalsRowDxfId="51"/>
    <tableColumn id="38" xr3:uid="{00000000-0010-0000-0100-000026000000}" name="Summer 2020 Savings" dataDxfId="50" totalsRowDxfId="49"/>
    <tableColumn id="39" xr3:uid="{00000000-0010-0000-0100-000027000000}" name="Fall 2020 Students" dataDxfId="48" totalsRowDxfId="47"/>
    <tableColumn id="44" xr3:uid="{00000000-0010-0000-0100-00002C000000}" name="Fall 2020 Savings" dataDxfId="46" totalsRowDxfId="45"/>
    <tableColumn id="45" xr3:uid="{00000000-0010-0000-0100-00002D000000}" name="Spring 2021 Students" dataDxfId="44" totalsRowDxfId="43"/>
    <tableColumn id="46" xr3:uid="{00000000-0010-0000-0100-00002E000000}" name="Spring 2021 Savings" dataDxfId="42" totalsRowDxfId="41"/>
    <tableColumn id="51" xr3:uid="{00000000-0010-0000-0100-000033000000}" name="Total AY 2020-2021 Students" dataDxfId="40" totalsRowDxfId="39"/>
    <tableColumn id="52" xr3:uid="{00000000-0010-0000-0100-000034000000}" name="Total AY 2020-2021 Savings" dataDxfId="38" totalsRowDxfId="37"/>
    <tableColumn id="47" xr3:uid="{00000000-0010-0000-0100-00002F000000}" name="Sustainability Check 1 (2021-2022) Status" dataDxfId="36" totalsRowDxfId="35"/>
    <tableColumn id="53" xr3:uid="{B091A544-CD3E-4AF3-94E4-0273B73543A6}" name="Check 1 Students Summer" dataDxfId="34" totalsRowDxfId="33">
      <calculatedColumnFormula>RANDBETWEEN(100,500)</calculatedColumnFormula>
    </tableColumn>
    <tableColumn id="28" xr3:uid="{C39C51E8-B0E2-4F14-A747-337EC1647507}" name="Check 1 Students Fall" dataDxfId="32" totalsRowDxfId="31">
      <calculatedColumnFormula>RANDBETWEEN(100,500)</calculatedColumnFormula>
    </tableColumn>
    <tableColumn id="27" xr3:uid="{8A31169C-7D51-458E-8CCF-FD6503412F5B}" name="Check 1 Students Spring" dataDxfId="30" totalsRowDxfId="29">
      <calculatedColumnFormula>RANDBETWEEN(100,500)</calculatedColumnFormula>
    </tableColumn>
    <tableColumn id="12" xr3:uid="{B349685D-1884-490F-81EB-C93685E97928}" name="Check 1 Students Total" dataDxfId="28" totalsRowDxfId="27"/>
    <tableColumn id="91" xr3:uid="{4799B5DB-D7FB-45DF-95C2-71AF1E15C1D5}" name="Check 1 Price Check" dataDxfId="26" totalsRowDxfId="25" dataCellStyle="Currency"/>
    <tableColumn id="54" xr3:uid="{00000000-0010-0000-0100-000036000000}" name="Summer 2021 Students" dataDxfId="24" totalsRowDxfId="23">
      <calculatedColumnFormula>IF(GrantData[[#This Row],[Sustainability Check 1 (2021-2022) Status]]="Continued", GrantData[[#This Row],[Check 1 Students Summer]], 0)</calculatedColumnFormula>
    </tableColumn>
    <tableColumn id="55" xr3:uid="{00000000-0010-0000-0100-000037000000}" name="Summer 2021 Savings" dataDxfId="22" totalsRowDxfId="21">
      <calculatedColumnFormula>GrantData[[#This Row],[Summer 2021 Students]]*GrantData[[#This Row],[Check 1 Price Check]]</calculatedColumnFormula>
    </tableColumn>
    <tableColumn id="56" xr3:uid="{00000000-0010-0000-0100-000038000000}" name="Fall 2021 Students" dataDxfId="20" totalsRowDxfId="19">
      <calculatedColumnFormula>IF(GrantData[[#This Row],[Sustainability Check 1 (2021-2022) Status]]="Continued", GrantData[[#This Row],[Check 1 Students Fall]], 0)</calculatedColumnFormula>
    </tableColumn>
    <tableColumn id="57" xr3:uid="{00000000-0010-0000-0100-000039000000}" name="Fall 2021 Savings" dataDxfId="18" totalsRowDxfId="17"/>
    <tableColumn id="58" xr3:uid="{00000000-0010-0000-0100-00003A000000}" name="Spring 2022 Students" dataDxfId="16" totalsRowDxfId="15">
      <calculatedColumnFormula>IF(GrantData[[#This Row],[Sustainability Check 1 (2021-2022) Status]]="Continued", GrantData[[#This Row],[Check 1 Students Spring]], 0)</calculatedColumnFormula>
    </tableColumn>
    <tableColumn id="59" xr3:uid="{00000000-0010-0000-0100-00003B000000}" name="Spring 2022 Savings" dataDxfId="14" totalsRowDxfId="13"/>
    <tableColumn id="61" xr3:uid="{00000000-0010-0000-0100-00003D000000}" name="Total AY 2021-2022 Students" dataDxfId="12" totalsRowDxfId="11"/>
    <tableColumn id="62" xr3:uid="{00000000-0010-0000-0100-00003E000000}" name="Total AY 2021-2022 Savings" dataDxfId="10" totalsRowDxfId="9"/>
    <tableColumn id="76" xr3:uid="{00000000-0010-0000-0100-00004C000000}" name="Grand Total Students" dataDxfId="8" totalsRowDxfId="7">
      <calculatedColumnFormula>GrantData[[#This Row],[Total AY 2018-2019 Students]]+GrantData[[#This Row],[Total AY 2019-2020 Students]]+GrantData[[#This Row],[Total AY 2020-2021 Students]]</calculatedColumnFormula>
    </tableColumn>
    <tableColumn id="73" xr3:uid="{00000000-0010-0000-0100-000049000000}" name="Grand Total Savings" dataDxfId="6" totalsRowDxfId="5">
      <calculatedColumnFormula>GrantData[[#This Row],[Total AY 2018-2019 Savings]]+GrantData[[#This Row],[Total AY 2019-2020 Savings]]+GrantData[[#This Row],[Total AY 2020-2021 Savings]]+GrantData[[#This Row],[Total AY 2021-2022 Savings]]</calculatedColumnFormula>
    </tableColumn>
    <tableColumn id="74" xr3:uid="{00000000-0010-0000-0100-00004A000000}" name="Savings per $1 Awarded" dataDxfId="4" totalsRowDxfId="3" dataCellStyle="Currency">
      <calculatedColumnFormula>GrantData[[#This Row],[Grand Total Savings]]/GrantData[[#This Row],[Total Award]]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6"/>
  <sheetViews>
    <sheetView workbookViewId="0">
      <selection activeCell="A12" sqref="A12:B12"/>
    </sheetView>
  </sheetViews>
  <sheetFormatPr defaultRowHeight="15" x14ac:dyDescent="0.25"/>
  <cols>
    <col min="1" max="1" width="64.42578125" customWidth="1"/>
    <col min="2" max="2" width="56.42578125" customWidth="1"/>
    <col min="3" max="3" width="125.5703125" customWidth="1"/>
    <col min="4" max="4" width="20.140625" style="1" bestFit="1" customWidth="1"/>
    <col min="5" max="5" width="31.7109375" customWidth="1"/>
    <col min="6" max="6" width="26.7109375" customWidth="1"/>
    <col min="7" max="7" width="19.7109375" customWidth="1"/>
    <col min="8" max="8" width="18.42578125" bestFit="1" customWidth="1"/>
    <col min="9" max="9" width="17.85546875" bestFit="1" customWidth="1"/>
    <col min="10" max="32" width="16.28515625" bestFit="1" customWidth="1"/>
    <col min="33" max="33" width="11.28515625" customWidth="1"/>
    <col min="34" max="176" width="16.28515625" bestFit="1" customWidth="1"/>
    <col min="177" max="177" width="11.28515625" bestFit="1" customWidth="1"/>
  </cols>
  <sheetData>
    <row r="1" spans="1:6" ht="107.25" customHeight="1" x14ac:dyDescent="0.9">
      <c r="A1" s="18" t="s">
        <v>269</v>
      </c>
      <c r="B1" s="19"/>
      <c r="C1" t="s">
        <v>276</v>
      </c>
    </row>
    <row r="2" spans="1:6" ht="36" customHeight="1" x14ac:dyDescent="0.5">
      <c r="A2" s="40" t="s">
        <v>271</v>
      </c>
      <c r="B2" s="40"/>
      <c r="C2" t="s">
        <v>277</v>
      </c>
    </row>
    <row r="4" spans="1:6" ht="31.5" x14ac:dyDescent="0.5">
      <c r="A4" s="45" t="s">
        <v>270</v>
      </c>
      <c r="B4" s="45"/>
    </row>
    <row r="5" spans="1:6" ht="31.5" x14ac:dyDescent="0.5">
      <c r="A5" s="7" t="s">
        <v>0</v>
      </c>
      <c r="B5" s="7" t="s">
        <v>1</v>
      </c>
    </row>
    <row r="6" spans="1:6" ht="31.5" x14ac:dyDescent="0.5">
      <c r="A6" s="10">
        <v>138128</v>
      </c>
      <c r="B6" s="16">
        <v>41114889.283810496</v>
      </c>
    </row>
    <row r="7" spans="1:6" ht="15.75" customHeight="1" x14ac:dyDescent="0.5">
      <c r="A7" s="8"/>
      <c r="B7" s="8"/>
    </row>
    <row r="8" spans="1:6" ht="29.25" customHeight="1" x14ac:dyDescent="0.4">
      <c r="A8" s="41" t="s">
        <v>273</v>
      </c>
      <c r="B8" s="41"/>
      <c r="D8"/>
    </row>
    <row r="9" spans="1:6" ht="31.5" x14ac:dyDescent="0.5">
      <c r="A9" s="43">
        <f>SUM('Grants Data'!E:E)</f>
        <v>1547349</v>
      </c>
      <c r="B9" s="43"/>
      <c r="D9"/>
    </row>
    <row r="10" spans="1:6" ht="13.5" customHeight="1" x14ac:dyDescent="0.5">
      <c r="A10" s="8"/>
      <c r="B10" s="9"/>
    </row>
    <row r="11" spans="1:6" ht="39" customHeight="1" x14ac:dyDescent="0.4">
      <c r="A11" s="42" t="s">
        <v>279</v>
      </c>
      <c r="B11" s="42"/>
    </row>
    <row r="12" spans="1:6" ht="35.25" customHeight="1" x14ac:dyDescent="0.5">
      <c r="A12" s="43">
        <f>B6/A9</f>
        <v>26.571180311494366</v>
      </c>
      <c r="B12" s="43"/>
      <c r="D12" s="2"/>
    </row>
    <row r="13" spans="1:6" x14ac:dyDescent="0.25">
      <c r="E13" s="4"/>
      <c r="F13" s="4"/>
    </row>
    <row r="14" spans="1:6" ht="31.5" customHeight="1" x14ac:dyDescent="0.5">
      <c r="A14" s="44" t="s">
        <v>2</v>
      </c>
      <c r="B14" s="44"/>
      <c r="D14" s="12"/>
      <c r="E14" s="11"/>
      <c r="F14" s="3"/>
    </row>
    <row r="15" spans="1:6" ht="26.25" x14ac:dyDescent="0.4">
      <c r="A15" s="20" t="s">
        <v>15</v>
      </c>
      <c r="B15" s="21">
        <f>SUMIF(GrantData[Sustainability Check 1 (2021-2022) Status], "Continued", GrantData[Projected Annual Savings])</f>
        <v>10565284.899999999</v>
      </c>
      <c r="D15" s="6"/>
      <c r="E15" s="3"/>
    </row>
    <row r="16" spans="1:6" ht="28.5" customHeight="1" x14ac:dyDescent="0.4">
      <c r="A16" s="20" t="s">
        <v>272</v>
      </c>
      <c r="B16" s="22">
        <f>SUMIF(GrantData[Sustainability Check 1 (2021-2022) Status], "Continued", GrantData[Projected Annual Students])</f>
        <v>55932</v>
      </c>
    </row>
  </sheetData>
  <mergeCells count="7">
    <mergeCell ref="A2:B2"/>
    <mergeCell ref="A8:B8"/>
    <mergeCell ref="A11:B11"/>
    <mergeCell ref="A9:B9"/>
    <mergeCell ref="A14:B14"/>
    <mergeCell ref="A12:B12"/>
    <mergeCell ref="A4:B4"/>
  </mergeCells>
  <phoneticPr fontId="10" type="noConversion"/>
  <pageMargins left="0.7" right="0.7" top="0.75" bottom="0.75" header="0.3" footer="0.3"/>
  <pageSetup orientation="portrait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F100"/>
  <sheetViews>
    <sheetView tabSelected="1" zoomScaleNormal="100" workbookViewId="0">
      <pane xSplit="1" topLeftCell="AN1" activePane="topRight" state="frozen"/>
      <selection pane="topRight" activeCell="AO8" sqref="AO8"/>
    </sheetView>
  </sheetViews>
  <sheetFormatPr defaultColWidth="9.140625" defaultRowHeight="15" x14ac:dyDescent="0.25"/>
  <cols>
    <col min="1" max="1" width="11.28515625" style="29" customWidth="1"/>
    <col min="2" max="2" width="9.42578125" style="17" customWidth="1"/>
    <col min="3" max="3" width="13.7109375" style="27" customWidth="1"/>
    <col min="4" max="4" width="17.42578125" style="26" customWidth="1"/>
    <col min="5" max="5" width="13.42578125" style="14" customWidth="1"/>
    <col min="6" max="6" width="15.42578125" style="27" customWidth="1"/>
    <col min="7" max="7" width="14.85546875" style="27" customWidth="1"/>
    <col min="8" max="8" width="39.28515625" style="27" customWidth="1"/>
    <col min="9" max="9" width="13.42578125" style="27" customWidth="1"/>
    <col min="10" max="10" width="28.42578125" style="27" customWidth="1"/>
    <col min="11" max="11" width="11" style="27" customWidth="1"/>
    <col min="12" max="12" width="14.28515625" style="27" customWidth="1"/>
    <col min="13" max="13" width="9.140625" style="27" customWidth="1"/>
    <col min="14" max="14" width="19.7109375" style="28" customWidth="1"/>
    <col min="15" max="15" width="12.85546875" style="34" customWidth="1"/>
    <col min="16" max="16" width="13.7109375" style="34" customWidth="1"/>
    <col min="17" max="17" width="10.7109375" style="34" customWidth="1"/>
    <col min="18" max="19" width="17.7109375" style="27" customWidth="1"/>
    <col min="20" max="20" width="17.7109375" style="34" customWidth="1"/>
    <col min="21" max="21" width="9.140625" style="17"/>
    <col min="22" max="22" width="15.28515625" style="34" customWidth="1"/>
    <col min="23" max="23" width="17.7109375" style="28" customWidth="1"/>
    <col min="24" max="24" width="17.7109375" style="34" customWidth="1"/>
    <col min="25" max="25" width="17.7109375" style="28" customWidth="1"/>
    <col min="26" max="26" width="17.7109375" style="34" customWidth="1"/>
    <col min="27" max="27" width="17.7109375" style="28" customWidth="1"/>
    <col min="28" max="28" width="17.7109375" style="34" customWidth="1"/>
    <col min="29" max="29" width="15.5703125" style="28" customWidth="1"/>
    <col min="30" max="30" width="16.5703125" style="34" customWidth="1"/>
    <col min="31" max="31" width="17.7109375" style="28" customWidth="1"/>
    <col min="32" max="32" width="17.7109375" style="34" customWidth="1"/>
    <col min="33" max="33" width="9.140625" style="17"/>
    <col min="34" max="34" width="17.7109375" style="28" customWidth="1"/>
    <col min="35" max="35" width="17.7109375" style="23" customWidth="1"/>
    <col min="36" max="36" width="17.7109375" style="28" customWidth="1"/>
    <col min="37" max="37" width="17.7109375" style="23" customWidth="1"/>
    <col min="38" max="38" width="14.140625" style="17" customWidth="1"/>
    <col min="39" max="39" width="13.5703125" style="27" customWidth="1"/>
    <col min="40" max="40" width="17.7109375" style="23" customWidth="1"/>
    <col min="41" max="46" width="17.7109375" style="17" customWidth="1"/>
    <col min="47" max="47" width="17.7109375" style="28" customWidth="1"/>
    <col min="48" max="48" width="17.7109375" style="23" customWidth="1"/>
    <col min="49" max="49" width="17.7109375" style="28" customWidth="1"/>
    <col min="50" max="50" width="17.7109375" style="23" customWidth="1"/>
    <col min="51" max="51" width="17.7109375" style="28" customWidth="1"/>
    <col min="52" max="52" width="17.7109375" style="23" customWidth="1"/>
    <col min="53" max="53" width="17.7109375" style="28" customWidth="1"/>
    <col min="54" max="54" width="17.7109375" style="23" customWidth="1"/>
    <col min="55" max="55" width="16.140625" style="34" customWidth="1"/>
    <col min="56" max="57" width="16.140625" style="23" customWidth="1"/>
    <col min="58" max="58" width="16.140625" style="36" customWidth="1"/>
    <col min="59" max="60" width="16.140625" style="23" customWidth="1"/>
    <col min="61" max="61" width="17.7109375" style="39" customWidth="1"/>
    <col min="62" max="62" width="17.7109375" style="28" customWidth="1"/>
    <col min="63" max="63" width="17.7109375" style="23" customWidth="1"/>
    <col min="64" max="65" width="17.7109375" style="28" customWidth="1"/>
    <col min="66" max="66" width="17.7109375" style="27" customWidth="1"/>
    <col min="67" max="75" width="9.140625" style="27"/>
    <col min="76" max="76" width="15.7109375" style="27" customWidth="1"/>
    <col min="77" max="80" width="15.28515625" style="27" customWidth="1"/>
    <col min="81" max="81" width="15.28515625" style="34" customWidth="1"/>
    <col min="82" max="82" width="28.42578125" style="28" customWidth="1"/>
    <col min="83" max="84" width="29.140625" style="34" customWidth="1"/>
    <col min="85" max="16384" width="9.140625" style="27"/>
  </cols>
  <sheetData>
    <row r="1" spans="1:84" x14ac:dyDescent="0.25">
      <c r="A1" s="25" t="s">
        <v>3</v>
      </c>
      <c r="B1" s="17" t="s">
        <v>4</v>
      </c>
      <c r="C1" s="26" t="s">
        <v>290</v>
      </c>
      <c r="D1" s="26" t="s">
        <v>5</v>
      </c>
      <c r="E1" s="14" t="s">
        <v>6</v>
      </c>
      <c r="F1" s="27" t="s">
        <v>7</v>
      </c>
      <c r="G1" s="27" t="s">
        <v>8</v>
      </c>
      <c r="H1" s="27" t="s">
        <v>9</v>
      </c>
      <c r="I1" s="27" t="s">
        <v>10</v>
      </c>
      <c r="J1" s="27" t="s">
        <v>11</v>
      </c>
      <c r="K1" s="27" t="s">
        <v>12</v>
      </c>
      <c r="L1" s="27" t="s">
        <v>13</v>
      </c>
      <c r="M1" s="27" t="s">
        <v>14</v>
      </c>
      <c r="N1" s="28" t="s">
        <v>285</v>
      </c>
      <c r="O1" s="29" t="s">
        <v>286</v>
      </c>
      <c r="P1" s="30" t="s">
        <v>16</v>
      </c>
      <c r="Q1" s="31" t="s">
        <v>17</v>
      </c>
      <c r="R1" s="31" t="s">
        <v>18</v>
      </c>
      <c r="S1" s="31" t="s">
        <v>19</v>
      </c>
      <c r="T1" s="29" t="s">
        <v>20</v>
      </c>
      <c r="U1" s="31" t="s">
        <v>21</v>
      </c>
      <c r="V1" s="30" t="s">
        <v>22</v>
      </c>
      <c r="W1" s="31" t="s">
        <v>23</v>
      </c>
      <c r="X1" s="30" t="s">
        <v>291</v>
      </c>
      <c r="Y1" s="31" t="s">
        <v>24</v>
      </c>
      <c r="Z1" s="30" t="s">
        <v>25</v>
      </c>
      <c r="AA1" s="31" t="s">
        <v>26</v>
      </c>
      <c r="AB1" s="30" t="s">
        <v>27</v>
      </c>
      <c r="AC1" s="31" t="s">
        <v>28</v>
      </c>
      <c r="AD1" s="30" t="s">
        <v>29</v>
      </c>
      <c r="AE1" s="31" t="s">
        <v>30</v>
      </c>
      <c r="AF1" s="30" t="s">
        <v>31</v>
      </c>
      <c r="AG1" s="31" t="s">
        <v>32</v>
      </c>
      <c r="AH1" s="30" t="s">
        <v>33</v>
      </c>
      <c r="AI1" s="32" t="s">
        <v>34</v>
      </c>
      <c r="AJ1" s="30" t="s">
        <v>35</v>
      </c>
      <c r="AK1" s="32" t="s">
        <v>36</v>
      </c>
      <c r="AL1" s="30" t="s">
        <v>37</v>
      </c>
      <c r="AM1" s="32" t="s">
        <v>38</v>
      </c>
      <c r="AN1" s="30" t="s">
        <v>39</v>
      </c>
      <c r="AO1" s="24" t="s">
        <v>287</v>
      </c>
      <c r="AP1" s="15" t="s">
        <v>280</v>
      </c>
      <c r="AQ1" s="15" t="s">
        <v>281</v>
      </c>
      <c r="AR1" s="15" t="s">
        <v>282</v>
      </c>
      <c r="AS1" s="15" t="s">
        <v>283</v>
      </c>
      <c r="AT1" s="15" t="s">
        <v>284</v>
      </c>
      <c r="AU1" s="32" t="s">
        <v>40</v>
      </c>
      <c r="AV1" s="30" t="s">
        <v>41</v>
      </c>
      <c r="AW1" s="32" t="s">
        <v>245</v>
      </c>
      <c r="AX1" s="30" t="s">
        <v>246</v>
      </c>
      <c r="AY1" s="32" t="s">
        <v>247</v>
      </c>
      <c r="AZ1" s="30" t="s">
        <v>248</v>
      </c>
      <c r="BA1" s="32" t="s">
        <v>42</v>
      </c>
      <c r="BB1" s="30" t="s">
        <v>43</v>
      </c>
      <c r="BC1" s="29" t="s">
        <v>44</v>
      </c>
      <c r="BD1" s="30" t="s">
        <v>45</v>
      </c>
      <c r="BE1" s="34" t="s">
        <v>46</v>
      </c>
      <c r="BF1" s="27"/>
      <c r="BG1" s="27"/>
      <c r="BH1" s="27"/>
      <c r="BI1" s="27"/>
      <c r="BJ1" s="27"/>
      <c r="BK1" s="27"/>
      <c r="BL1" s="27"/>
      <c r="BM1" s="27"/>
      <c r="CC1" s="27"/>
      <c r="CD1" s="27"/>
      <c r="CE1" s="27"/>
      <c r="CF1" s="27"/>
    </row>
    <row r="2" spans="1:84" x14ac:dyDescent="0.25">
      <c r="A2" s="17">
        <v>1</v>
      </c>
      <c r="B2" s="17" t="s">
        <v>47</v>
      </c>
      <c r="C2" s="26" t="s">
        <v>288</v>
      </c>
      <c r="D2" s="26" t="s">
        <v>249</v>
      </c>
      <c r="E2" s="14">
        <v>13833</v>
      </c>
      <c r="F2" s="35" t="s">
        <v>274</v>
      </c>
      <c r="G2" s="27" t="s">
        <v>275</v>
      </c>
      <c r="H2" s="35" t="s">
        <v>48</v>
      </c>
      <c r="I2" s="35" t="s">
        <v>49</v>
      </c>
      <c r="J2" s="35" t="s">
        <v>50</v>
      </c>
      <c r="K2" s="27" t="s">
        <v>51</v>
      </c>
      <c r="L2" s="27" t="s">
        <v>51</v>
      </c>
      <c r="M2" s="27" t="s">
        <v>51</v>
      </c>
      <c r="N2" s="28">
        <v>37380</v>
      </c>
      <c r="O2" s="27">
        <v>420</v>
      </c>
      <c r="P2" s="28">
        <f t="shared" ref="P2:P30" si="0">N2/O2</f>
        <v>89</v>
      </c>
      <c r="Q2" s="34">
        <v>206</v>
      </c>
      <c r="R2" s="34">
        <v>274</v>
      </c>
      <c r="S2" s="34">
        <v>196</v>
      </c>
      <c r="T2" s="27" t="s">
        <v>224</v>
      </c>
      <c r="U2" s="34">
        <f>GrantData[[#This Row],[Students Per Spring]]</f>
        <v>196</v>
      </c>
      <c r="V2" s="28">
        <f t="shared" ref="V2:V30" si="1">$P2*U2</f>
        <v>17444</v>
      </c>
      <c r="W2" s="34">
        <f t="shared" ref="W2:W30" si="2">U2</f>
        <v>196</v>
      </c>
      <c r="X2" s="28">
        <f t="shared" ref="X2:X30" si="3">V2</f>
        <v>17444</v>
      </c>
      <c r="Y2" s="34">
        <f>GrantData[[#This Row],[Students Per Summer]]</f>
        <v>206</v>
      </c>
      <c r="Z2" s="28">
        <f t="shared" ref="Z2:Z33" si="4">$P2*Y2</f>
        <v>18334</v>
      </c>
      <c r="AA2" s="34">
        <f>GrantData[[#This Row],[Students Per Fall]]</f>
        <v>274</v>
      </c>
      <c r="AB2" s="28">
        <f t="shared" ref="AB2:AB33" si="5">$P2*AA2</f>
        <v>24386</v>
      </c>
      <c r="AC2" s="34">
        <f>GrantData[[#This Row],[Students Per Spring]]</f>
        <v>196</v>
      </c>
      <c r="AD2" s="28">
        <f t="shared" ref="AD2:AD33" si="6">$P2*AC2</f>
        <v>17444</v>
      </c>
      <c r="AE2" s="34">
        <f t="shared" ref="AE2:AF9" si="7">Y2+AA2+AC2</f>
        <v>676</v>
      </c>
      <c r="AF2" s="28">
        <f t="shared" si="7"/>
        <v>60164</v>
      </c>
      <c r="AG2" s="34">
        <f>GrantData[[#This Row],[Students Per Summer]]</f>
        <v>206</v>
      </c>
      <c r="AH2" s="28">
        <f t="shared" ref="AH2:AH9" si="8">$P2*AG2</f>
        <v>18334</v>
      </c>
      <c r="AI2" s="23">
        <f>GrantData[[#This Row],[Students Per Fall]]</f>
        <v>274</v>
      </c>
      <c r="AJ2" s="28">
        <f t="shared" ref="AJ2:AJ9" si="9">$P2*AI2</f>
        <v>24386</v>
      </c>
      <c r="AK2" s="23">
        <f>GrantData[[#This Row],[Students Per Spring]]</f>
        <v>196</v>
      </c>
      <c r="AL2" s="28">
        <f t="shared" ref="AL2:AL9" si="10">$P2*AK2</f>
        <v>17444</v>
      </c>
      <c r="AM2" s="23">
        <f t="shared" ref="AM2:AN9" si="11">AG2+AI2+AK2</f>
        <v>676</v>
      </c>
      <c r="AN2" s="28">
        <f t="shared" si="11"/>
        <v>60164</v>
      </c>
      <c r="AO2" s="17" t="s">
        <v>52</v>
      </c>
      <c r="AP2" s="23">
        <f ca="1">RANDBETWEEN(100,500)</f>
        <v>415</v>
      </c>
      <c r="AQ2" s="23">
        <f t="shared" ref="AQ2:AR2" ca="1" si="12">RANDBETWEEN(100,500)</f>
        <v>187</v>
      </c>
      <c r="AR2" s="23">
        <f t="shared" ca="1" si="12"/>
        <v>466</v>
      </c>
      <c r="AS2" s="23">
        <f ca="1">SUM(AP2:AR2)</f>
        <v>1068</v>
      </c>
      <c r="AT2" s="33">
        <v>95.53</v>
      </c>
      <c r="AU2" s="23">
        <f ca="1">IF(GrantData[[#This Row],[Sustainability Check 1 (2021-2022) Status]]="Continued", GrantData[[#This Row],[Check 1 Students Summer]], 0)</f>
        <v>415</v>
      </c>
      <c r="AV2" s="28">
        <f ca="1">GrantData[[#This Row],[Summer 2021 Students]]*GrantData[[#This Row],[Check 1 Price Check]]</f>
        <v>39644.949999999997</v>
      </c>
      <c r="AW2" s="23">
        <f ca="1">IF(GrantData[[#This Row],[Sustainability Check 1 (2021-2022) Status]]="Continued", GrantData[[#This Row],[Check 1 Students Fall]], 0)</f>
        <v>187</v>
      </c>
      <c r="AX2" s="28">
        <f t="shared" ref="AX2:AX9" ca="1" si="13">$P2*AW2</f>
        <v>16643</v>
      </c>
      <c r="AY2" s="23">
        <f ca="1">IF(GrantData[[#This Row],[Sustainability Check 1 (2021-2022) Status]]="Continued", GrantData[[#This Row],[Check 1 Students Spring]], 0)</f>
        <v>466</v>
      </c>
      <c r="AZ2" s="28">
        <f t="shared" ref="AZ2:AZ9" ca="1" si="14">$P2*AY2</f>
        <v>41474</v>
      </c>
      <c r="BA2" s="23">
        <f t="shared" ref="BA2:BB9" ca="1" si="15">AU2+AW2+AY2</f>
        <v>1068</v>
      </c>
      <c r="BB2" s="28">
        <f t="shared" ca="1" si="15"/>
        <v>97761.95</v>
      </c>
      <c r="BC2" s="34">
        <f>GrantData[[#This Row],[Total AY 2018-2019 Students]]+GrantData[[#This Row],[Total AY 2019-2020 Students]]+GrantData[[#This Row],[Total AY 2020-2021 Students]]</f>
        <v>1548</v>
      </c>
      <c r="BD2" s="28">
        <f ca="1">GrantData[[#This Row],[Total AY 2018-2019 Savings]]+GrantData[[#This Row],[Total AY 2019-2020 Savings]]+GrantData[[#This Row],[Total AY 2020-2021 Savings]]+GrantData[[#This Row],[Total AY 2021-2022 Savings]]</f>
        <v>235533.95</v>
      </c>
      <c r="BE2" s="28">
        <f ca="1">GrantData[[#This Row],[Grand Total Savings]]/GrantData[[#This Row],[Total Award]]</f>
        <v>17.026960890623872</v>
      </c>
      <c r="BF2" s="27"/>
      <c r="BG2" s="27"/>
      <c r="BH2" s="27"/>
      <c r="BI2" s="27"/>
      <c r="BJ2" s="27"/>
      <c r="BK2" s="27"/>
      <c r="BL2" s="27"/>
      <c r="BM2" s="27"/>
      <c r="CC2" s="27"/>
      <c r="CD2" s="27"/>
      <c r="CE2" s="27"/>
      <c r="CF2" s="27"/>
    </row>
    <row r="3" spans="1:84" x14ac:dyDescent="0.25">
      <c r="A3" s="17">
        <v>2</v>
      </c>
      <c r="B3" s="17" t="s">
        <v>47</v>
      </c>
      <c r="C3" s="26" t="s">
        <v>288</v>
      </c>
      <c r="D3" s="26" t="s">
        <v>250</v>
      </c>
      <c r="E3" s="14">
        <v>16811</v>
      </c>
      <c r="F3" s="35" t="s">
        <v>274</v>
      </c>
      <c r="G3" s="27" t="s">
        <v>275</v>
      </c>
      <c r="H3" s="35" t="s">
        <v>53</v>
      </c>
      <c r="I3" s="35" t="s">
        <v>54</v>
      </c>
      <c r="J3" s="35" t="s">
        <v>55</v>
      </c>
      <c r="K3" s="27" t="s">
        <v>56</v>
      </c>
      <c r="L3" s="27" t="s">
        <v>56</v>
      </c>
      <c r="M3" s="27" t="s">
        <v>57</v>
      </c>
      <c r="N3" s="28">
        <v>30468</v>
      </c>
      <c r="O3" s="27">
        <v>240</v>
      </c>
      <c r="P3" s="28">
        <f t="shared" si="0"/>
        <v>126.95</v>
      </c>
      <c r="Q3" s="34">
        <v>295</v>
      </c>
      <c r="R3" s="34">
        <v>466</v>
      </c>
      <c r="S3" s="34">
        <v>224</v>
      </c>
      <c r="T3" s="27" t="s">
        <v>224</v>
      </c>
      <c r="U3" s="34">
        <f>GrantData[[#This Row],[Students Per Spring]]</f>
        <v>224</v>
      </c>
      <c r="V3" s="28">
        <f t="shared" si="1"/>
        <v>28436.799999999999</v>
      </c>
      <c r="W3" s="34">
        <f t="shared" si="2"/>
        <v>224</v>
      </c>
      <c r="X3" s="28">
        <f t="shared" si="3"/>
        <v>28436.799999999999</v>
      </c>
      <c r="Y3" s="34">
        <f>GrantData[[#This Row],[Students Per Summer]]</f>
        <v>295</v>
      </c>
      <c r="Z3" s="28">
        <f t="shared" si="4"/>
        <v>37450.25</v>
      </c>
      <c r="AA3" s="34">
        <f>GrantData[[#This Row],[Students Per Fall]]</f>
        <v>466</v>
      </c>
      <c r="AB3" s="28">
        <f t="shared" si="5"/>
        <v>59158.700000000004</v>
      </c>
      <c r="AC3" s="34">
        <f>GrantData[[#This Row],[Students Per Spring]]</f>
        <v>224</v>
      </c>
      <c r="AD3" s="28">
        <f t="shared" si="6"/>
        <v>28436.799999999999</v>
      </c>
      <c r="AE3" s="34">
        <f t="shared" si="7"/>
        <v>985</v>
      </c>
      <c r="AF3" s="28">
        <f t="shared" si="7"/>
        <v>125045.75000000001</v>
      </c>
      <c r="AG3" s="34">
        <f>GrantData[[#This Row],[Students Per Summer]]</f>
        <v>295</v>
      </c>
      <c r="AH3" s="28">
        <f t="shared" si="8"/>
        <v>37450.25</v>
      </c>
      <c r="AI3" s="23">
        <f>GrantData[[#This Row],[Students Per Fall]]</f>
        <v>466</v>
      </c>
      <c r="AJ3" s="28">
        <f t="shared" si="9"/>
        <v>59158.700000000004</v>
      </c>
      <c r="AK3" s="23">
        <f>GrantData[[#This Row],[Students Per Spring]]</f>
        <v>224</v>
      </c>
      <c r="AL3" s="28">
        <f t="shared" si="10"/>
        <v>28436.799999999999</v>
      </c>
      <c r="AM3" s="23">
        <f t="shared" si="11"/>
        <v>985</v>
      </c>
      <c r="AN3" s="28">
        <f t="shared" si="11"/>
        <v>125045.75000000001</v>
      </c>
      <c r="AO3" s="17" t="s">
        <v>58</v>
      </c>
      <c r="AP3" s="23">
        <f t="shared" ref="AP3:AR66" ca="1" si="16">RANDBETWEEN(100,500)</f>
        <v>313</v>
      </c>
      <c r="AQ3" s="23">
        <f t="shared" ca="1" si="16"/>
        <v>161</v>
      </c>
      <c r="AR3" s="23">
        <f t="shared" ca="1" si="16"/>
        <v>175</v>
      </c>
      <c r="AS3" s="23">
        <f ca="1">SUM(AP3:AR3)</f>
        <v>649</v>
      </c>
      <c r="AT3" s="33">
        <v>133.97999999999999</v>
      </c>
      <c r="AU3" s="23">
        <f>IF(GrantData[[#This Row],[Sustainability Check 1 (2021-2022) Status]]="Continued", GrantData[[#This Row],[Check 1 Students Summer]], 0)</f>
        <v>0</v>
      </c>
      <c r="AV3" s="28">
        <f>GrantData[[#This Row],[Summer 2021 Students]]*GrantData[[#This Row],[Check 1 Price Check]]</f>
        <v>0</v>
      </c>
      <c r="AW3" s="23">
        <f>IF(GrantData[[#This Row],[Sustainability Check 1 (2021-2022) Status]]="Continued", GrantData[[#This Row],[Check 1 Students Fall]], 0)</f>
        <v>0</v>
      </c>
      <c r="AX3" s="28">
        <f t="shared" si="13"/>
        <v>0</v>
      </c>
      <c r="AY3" s="23">
        <f>IF(GrantData[[#This Row],[Sustainability Check 1 (2021-2022) Status]]="Continued", GrantData[[#This Row],[Check 1 Students Spring]], 0)</f>
        <v>0</v>
      </c>
      <c r="AZ3" s="28">
        <f t="shared" si="14"/>
        <v>0</v>
      </c>
      <c r="BA3" s="23">
        <f t="shared" si="15"/>
        <v>0</v>
      </c>
      <c r="BB3" s="28">
        <f t="shared" si="15"/>
        <v>0</v>
      </c>
      <c r="BC3" s="34">
        <f>GrantData[[#This Row],[Total AY 2018-2019 Students]]+GrantData[[#This Row],[Total AY 2019-2020 Students]]+GrantData[[#This Row],[Total AY 2020-2021 Students]]</f>
        <v>2194</v>
      </c>
      <c r="BD3" s="28">
        <f>GrantData[[#This Row],[Total AY 2018-2019 Savings]]+GrantData[[#This Row],[Total AY 2019-2020 Savings]]+GrantData[[#This Row],[Total AY 2020-2021 Savings]]+GrantData[[#This Row],[Total AY 2021-2022 Savings]]</f>
        <v>278528.30000000005</v>
      </c>
      <c r="BE3" s="28">
        <f>GrantData[[#This Row],[Grand Total Savings]]/GrantData[[#This Row],[Total Award]]</f>
        <v>16.568217238712752</v>
      </c>
      <c r="BF3" s="27"/>
      <c r="BG3" s="27"/>
      <c r="BH3" s="27"/>
      <c r="BI3" s="27"/>
      <c r="BJ3" s="27"/>
      <c r="BK3" s="27"/>
      <c r="BL3" s="27"/>
      <c r="BM3" s="27"/>
      <c r="CC3" s="27"/>
      <c r="CD3" s="27"/>
      <c r="CE3" s="27"/>
      <c r="CF3" s="27"/>
    </row>
    <row r="4" spans="1:84" x14ac:dyDescent="0.25">
      <c r="A4" s="17">
        <v>3</v>
      </c>
      <c r="B4" s="17" t="s">
        <v>47</v>
      </c>
      <c r="C4" s="26" t="s">
        <v>288</v>
      </c>
      <c r="D4" s="26" t="s">
        <v>251</v>
      </c>
      <c r="E4" s="14">
        <v>13134</v>
      </c>
      <c r="F4" s="35" t="s">
        <v>274</v>
      </c>
      <c r="G4" s="27" t="s">
        <v>275</v>
      </c>
      <c r="H4" s="35" t="s">
        <v>60</v>
      </c>
      <c r="I4" s="35" t="s">
        <v>61</v>
      </c>
      <c r="J4" s="35" t="s">
        <v>62</v>
      </c>
      <c r="K4" s="27" t="s">
        <v>63</v>
      </c>
      <c r="L4" s="27" t="s">
        <v>51</v>
      </c>
      <c r="M4" s="27" t="s">
        <v>56</v>
      </c>
      <c r="N4" s="28">
        <v>178200</v>
      </c>
      <c r="O4" s="27">
        <v>815</v>
      </c>
      <c r="P4" s="28">
        <f t="shared" si="0"/>
        <v>218.65030674846625</v>
      </c>
      <c r="Q4" s="34">
        <v>458</v>
      </c>
      <c r="R4" s="34">
        <v>466</v>
      </c>
      <c r="S4" s="34">
        <v>219</v>
      </c>
      <c r="T4" s="27" t="s">
        <v>224</v>
      </c>
      <c r="U4" s="34">
        <f>GrantData[[#This Row],[Students Per Spring]]</f>
        <v>219</v>
      </c>
      <c r="V4" s="28">
        <f t="shared" si="1"/>
        <v>47884.417177914111</v>
      </c>
      <c r="W4" s="34">
        <f t="shared" si="2"/>
        <v>219</v>
      </c>
      <c r="X4" s="28">
        <f t="shared" si="3"/>
        <v>47884.417177914111</v>
      </c>
      <c r="Y4" s="34">
        <f>GrantData[[#This Row],[Students Per Summer]]</f>
        <v>458</v>
      </c>
      <c r="Z4" s="28">
        <f t="shared" si="4"/>
        <v>100141.84049079755</v>
      </c>
      <c r="AA4" s="34">
        <f>GrantData[[#This Row],[Students Per Fall]]</f>
        <v>466</v>
      </c>
      <c r="AB4" s="28">
        <f t="shared" si="5"/>
        <v>101891.04294478527</v>
      </c>
      <c r="AC4" s="34">
        <f>GrantData[[#This Row],[Students Per Spring]]</f>
        <v>219</v>
      </c>
      <c r="AD4" s="28">
        <f t="shared" si="6"/>
        <v>47884.417177914111</v>
      </c>
      <c r="AE4" s="34">
        <f t="shared" si="7"/>
        <v>1143</v>
      </c>
      <c r="AF4" s="28">
        <f t="shared" si="7"/>
        <v>249917.30061349692</v>
      </c>
      <c r="AG4" s="34">
        <f>GrantData[[#This Row],[Students Per Summer]]</f>
        <v>458</v>
      </c>
      <c r="AH4" s="28">
        <f t="shared" si="8"/>
        <v>100141.84049079755</v>
      </c>
      <c r="AI4" s="23">
        <f>GrantData[[#This Row],[Students Per Fall]]</f>
        <v>466</v>
      </c>
      <c r="AJ4" s="28">
        <f t="shared" si="9"/>
        <v>101891.04294478527</v>
      </c>
      <c r="AK4" s="23">
        <f>GrantData[[#This Row],[Students Per Spring]]</f>
        <v>219</v>
      </c>
      <c r="AL4" s="28">
        <f t="shared" si="10"/>
        <v>47884.417177914111</v>
      </c>
      <c r="AM4" s="23">
        <f t="shared" si="11"/>
        <v>1143</v>
      </c>
      <c r="AN4" s="28">
        <f t="shared" si="11"/>
        <v>249917.30061349692</v>
      </c>
      <c r="AO4" s="17" t="s">
        <v>52</v>
      </c>
      <c r="AP4" s="23">
        <f t="shared" ca="1" si="16"/>
        <v>309</v>
      </c>
      <c r="AQ4" s="23">
        <f t="shared" ca="1" si="16"/>
        <v>470</v>
      </c>
      <c r="AR4" s="23">
        <f t="shared" ca="1" si="16"/>
        <v>270</v>
      </c>
      <c r="AS4" s="23">
        <v>0</v>
      </c>
      <c r="AT4" s="33">
        <v>364.95</v>
      </c>
      <c r="AU4" s="23">
        <f ca="1">IF(GrantData[[#This Row],[Sustainability Check 1 (2021-2022) Status]]="Continued", GrantData[[#This Row],[Check 1 Students Summer]], 0)</f>
        <v>309</v>
      </c>
      <c r="AV4" s="28">
        <f ca="1">GrantData[[#This Row],[Summer 2021 Students]]*GrantData[[#This Row],[Check 1 Price Check]]</f>
        <v>112769.55</v>
      </c>
      <c r="AW4" s="23">
        <f ca="1">IF(GrantData[[#This Row],[Sustainability Check 1 (2021-2022) Status]]="Continued", GrantData[[#This Row],[Check 1 Students Fall]], 0)</f>
        <v>470</v>
      </c>
      <c r="AX4" s="28">
        <f t="shared" ca="1" si="13"/>
        <v>102765.64417177913</v>
      </c>
      <c r="AY4" s="23">
        <f ca="1">IF(GrantData[[#This Row],[Sustainability Check 1 (2021-2022) Status]]="Continued", GrantData[[#This Row],[Check 1 Students Spring]], 0)</f>
        <v>270</v>
      </c>
      <c r="AZ4" s="28">
        <f t="shared" ca="1" si="14"/>
        <v>59035.582822085889</v>
      </c>
      <c r="BA4" s="23">
        <f t="shared" ca="1" si="15"/>
        <v>1049</v>
      </c>
      <c r="BB4" s="28">
        <f t="shared" ca="1" si="15"/>
        <v>274570.77699386503</v>
      </c>
      <c r="BC4" s="34">
        <f>GrantData[[#This Row],[Total AY 2018-2019 Students]]+GrantData[[#This Row],[Total AY 2019-2020 Students]]+GrantData[[#This Row],[Total AY 2020-2021 Students]]</f>
        <v>2505</v>
      </c>
      <c r="BD4" s="28">
        <f ca="1">GrantData[[#This Row],[Total AY 2018-2019 Savings]]+GrantData[[#This Row],[Total AY 2019-2020 Savings]]+GrantData[[#This Row],[Total AY 2020-2021 Savings]]+GrantData[[#This Row],[Total AY 2021-2022 Savings]]</f>
        <v>822289.79539877304</v>
      </c>
      <c r="BE4" s="28">
        <f ca="1">GrantData[[#This Row],[Grand Total Savings]]/GrantData[[#This Row],[Total Award]]</f>
        <v>62.607720069953785</v>
      </c>
      <c r="BF4" s="27"/>
      <c r="BG4" s="27"/>
      <c r="BH4" s="27"/>
      <c r="BI4" s="27"/>
      <c r="BJ4" s="27"/>
      <c r="BK4" s="27"/>
      <c r="BL4" s="27"/>
      <c r="BM4" s="27"/>
      <c r="CC4" s="27"/>
      <c r="CD4" s="27"/>
      <c r="CE4" s="27"/>
      <c r="CF4" s="27"/>
    </row>
    <row r="5" spans="1:84" x14ac:dyDescent="0.25">
      <c r="A5" s="17">
        <v>4</v>
      </c>
      <c r="B5" s="17" t="s">
        <v>47</v>
      </c>
      <c r="C5" s="26" t="s">
        <v>288</v>
      </c>
      <c r="D5" s="26" t="s">
        <v>252</v>
      </c>
      <c r="E5" s="14">
        <v>29853</v>
      </c>
      <c r="F5" s="35" t="s">
        <v>274</v>
      </c>
      <c r="G5" s="27" t="s">
        <v>275</v>
      </c>
      <c r="H5" s="35" t="s">
        <v>64</v>
      </c>
      <c r="I5" s="35" t="s">
        <v>65</v>
      </c>
      <c r="J5" s="35" t="s">
        <v>66</v>
      </c>
      <c r="K5" s="27" t="s">
        <v>63</v>
      </c>
      <c r="L5" s="27" t="s">
        <v>63</v>
      </c>
      <c r="M5" s="27" t="s">
        <v>63</v>
      </c>
      <c r="N5" s="28">
        <v>52920</v>
      </c>
      <c r="O5" s="27">
        <v>270</v>
      </c>
      <c r="P5" s="28">
        <f t="shared" si="0"/>
        <v>196</v>
      </c>
      <c r="Q5" s="34">
        <v>275</v>
      </c>
      <c r="R5" s="34">
        <v>185</v>
      </c>
      <c r="S5" s="34">
        <v>273</v>
      </c>
      <c r="T5" s="27" t="s">
        <v>224</v>
      </c>
      <c r="U5" s="34">
        <f>GrantData[[#This Row],[Students Per Spring]]</f>
        <v>273</v>
      </c>
      <c r="V5" s="28">
        <f t="shared" si="1"/>
        <v>53508</v>
      </c>
      <c r="W5" s="34">
        <f t="shared" si="2"/>
        <v>273</v>
      </c>
      <c r="X5" s="28">
        <f t="shared" si="3"/>
        <v>53508</v>
      </c>
      <c r="Y5" s="34">
        <f>GrantData[[#This Row],[Students Per Summer]]</f>
        <v>275</v>
      </c>
      <c r="Z5" s="28">
        <f t="shared" si="4"/>
        <v>53900</v>
      </c>
      <c r="AA5" s="34">
        <f>GrantData[[#This Row],[Students Per Fall]]</f>
        <v>185</v>
      </c>
      <c r="AB5" s="28">
        <f t="shared" si="5"/>
        <v>36260</v>
      </c>
      <c r="AC5" s="34">
        <f>GrantData[[#This Row],[Students Per Spring]]</f>
        <v>273</v>
      </c>
      <c r="AD5" s="28">
        <f t="shared" si="6"/>
        <v>53508</v>
      </c>
      <c r="AE5" s="34">
        <f t="shared" si="7"/>
        <v>733</v>
      </c>
      <c r="AF5" s="28">
        <f t="shared" si="7"/>
        <v>143668</v>
      </c>
      <c r="AG5" s="34">
        <f>GrantData[[#This Row],[Students Per Summer]]</f>
        <v>275</v>
      </c>
      <c r="AH5" s="28">
        <f t="shared" si="8"/>
        <v>53900</v>
      </c>
      <c r="AI5" s="23">
        <f>GrantData[[#This Row],[Students Per Fall]]</f>
        <v>185</v>
      </c>
      <c r="AJ5" s="28">
        <f t="shared" si="9"/>
        <v>36260</v>
      </c>
      <c r="AK5" s="23">
        <f>GrantData[[#This Row],[Students Per Spring]]</f>
        <v>273</v>
      </c>
      <c r="AL5" s="28">
        <f t="shared" si="10"/>
        <v>53508</v>
      </c>
      <c r="AM5" s="23">
        <f t="shared" si="11"/>
        <v>733</v>
      </c>
      <c r="AN5" s="28">
        <f t="shared" si="11"/>
        <v>143668</v>
      </c>
      <c r="AO5" s="17" t="s">
        <v>52</v>
      </c>
      <c r="AP5" s="23">
        <f t="shared" ca="1" si="16"/>
        <v>261</v>
      </c>
      <c r="AQ5" s="23">
        <f t="shared" ca="1" si="16"/>
        <v>137</v>
      </c>
      <c r="AR5" s="23">
        <f t="shared" ca="1" si="16"/>
        <v>494</v>
      </c>
      <c r="AS5" s="23">
        <f ca="1">SUM(AP5:AR5)</f>
        <v>892</v>
      </c>
      <c r="AT5" s="33">
        <v>193.33</v>
      </c>
      <c r="AU5" s="23">
        <f ca="1">IF(GrantData[[#This Row],[Sustainability Check 1 (2021-2022) Status]]="Continued", GrantData[[#This Row],[Check 1 Students Summer]], 0)</f>
        <v>261</v>
      </c>
      <c r="AV5" s="28">
        <f ca="1">GrantData[[#This Row],[Summer 2021 Students]]*GrantData[[#This Row],[Check 1 Price Check]]</f>
        <v>50459.130000000005</v>
      </c>
      <c r="AW5" s="23">
        <f ca="1">IF(GrantData[[#This Row],[Sustainability Check 1 (2021-2022) Status]]="Continued", GrantData[[#This Row],[Check 1 Students Fall]], 0)</f>
        <v>137</v>
      </c>
      <c r="AX5" s="28">
        <f t="shared" ca="1" si="13"/>
        <v>26852</v>
      </c>
      <c r="AY5" s="23">
        <f ca="1">IF(GrantData[[#This Row],[Sustainability Check 1 (2021-2022) Status]]="Continued", GrantData[[#This Row],[Check 1 Students Spring]], 0)</f>
        <v>494</v>
      </c>
      <c r="AZ5" s="28">
        <f t="shared" ca="1" si="14"/>
        <v>96824</v>
      </c>
      <c r="BA5" s="23">
        <f t="shared" ca="1" si="15"/>
        <v>892</v>
      </c>
      <c r="BB5" s="28">
        <f t="shared" ca="1" si="15"/>
        <v>174135.13</v>
      </c>
      <c r="BC5" s="34">
        <f>GrantData[[#This Row],[Total AY 2018-2019 Students]]+GrantData[[#This Row],[Total AY 2019-2020 Students]]+GrantData[[#This Row],[Total AY 2020-2021 Students]]</f>
        <v>1739</v>
      </c>
      <c r="BD5" s="28">
        <f ca="1">GrantData[[#This Row],[Total AY 2018-2019 Savings]]+GrantData[[#This Row],[Total AY 2019-2020 Savings]]+GrantData[[#This Row],[Total AY 2020-2021 Savings]]+GrantData[[#This Row],[Total AY 2021-2022 Savings]]</f>
        <v>514979.13</v>
      </c>
      <c r="BE5" s="28">
        <f ca="1">GrantData[[#This Row],[Grand Total Savings]]/GrantData[[#This Row],[Total Award]]</f>
        <v>17.250498442367601</v>
      </c>
      <c r="BF5" s="27"/>
      <c r="BG5" s="27"/>
      <c r="BH5" s="27"/>
      <c r="BI5" s="27"/>
      <c r="BJ5" s="27"/>
      <c r="BK5" s="27"/>
      <c r="BL5" s="27"/>
      <c r="BM5" s="27"/>
      <c r="CC5" s="27"/>
      <c r="CD5" s="27"/>
      <c r="CE5" s="27"/>
      <c r="CF5" s="27"/>
    </row>
    <row r="6" spans="1:84" x14ac:dyDescent="0.25">
      <c r="A6" s="17">
        <v>5</v>
      </c>
      <c r="B6" s="17" t="s">
        <v>47</v>
      </c>
      <c r="C6" s="26" t="s">
        <v>288</v>
      </c>
      <c r="D6" s="26" t="s">
        <v>253</v>
      </c>
      <c r="E6" s="14">
        <v>13136</v>
      </c>
      <c r="F6" s="35" t="s">
        <v>274</v>
      </c>
      <c r="G6" s="27" t="s">
        <v>275</v>
      </c>
      <c r="H6" s="35" t="s">
        <v>67</v>
      </c>
      <c r="I6" s="35" t="s">
        <v>68</v>
      </c>
      <c r="J6" s="35" t="s">
        <v>66</v>
      </c>
      <c r="K6" s="27" t="s">
        <v>63</v>
      </c>
      <c r="L6" s="27" t="s">
        <v>51</v>
      </c>
      <c r="M6" s="27" t="s">
        <v>51</v>
      </c>
      <c r="N6" s="28">
        <v>54072</v>
      </c>
      <c r="O6" s="27">
        <v>360</v>
      </c>
      <c r="P6" s="28">
        <f t="shared" si="0"/>
        <v>150.19999999999999</v>
      </c>
      <c r="Q6" s="34">
        <v>218</v>
      </c>
      <c r="R6" s="34">
        <v>133</v>
      </c>
      <c r="S6" s="34">
        <v>256</v>
      </c>
      <c r="T6" s="27" t="s">
        <v>224</v>
      </c>
      <c r="U6" s="34">
        <f>GrantData[[#This Row],[Students Per Spring]]</f>
        <v>256</v>
      </c>
      <c r="V6" s="28">
        <f t="shared" si="1"/>
        <v>38451.199999999997</v>
      </c>
      <c r="W6" s="34">
        <f t="shared" si="2"/>
        <v>256</v>
      </c>
      <c r="X6" s="28">
        <f t="shared" si="3"/>
        <v>38451.199999999997</v>
      </c>
      <c r="Y6" s="34">
        <f>GrantData[[#This Row],[Students Per Summer]]</f>
        <v>218</v>
      </c>
      <c r="Z6" s="28">
        <f t="shared" si="4"/>
        <v>32743.599999999999</v>
      </c>
      <c r="AA6" s="34">
        <f>GrantData[[#This Row],[Students Per Fall]]</f>
        <v>133</v>
      </c>
      <c r="AB6" s="28">
        <f t="shared" si="5"/>
        <v>19976.599999999999</v>
      </c>
      <c r="AC6" s="34">
        <f>GrantData[[#This Row],[Students Per Spring]]</f>
        <v>256</v>
      </c>
      <c r="AD6" s="28">
        <f t="shared" si="6"/>
        <v>38451.199999999997</v>
      </c>
      <c r="AE6" s="34">
        <f t="shared" si="7"/>
        <v>607</v>
      </c>
      <c r="AF6" s="28">
        <f t="shared" si="7"/>
        <v>91171.4</v>
      </c>
      <c r="AG6" s="34">
        <f>GrantData[[#This Row],[Students Per Summer]]</f>
        <v>218</v>
      </c>
      <c r="AH6" s="28">
        <f t="shared" si="8"/>
        <v>32743.599999999999</v>
      </c>
      <c r="AI6" s="23">
        <f>GrantData[[#This Row],[Students Per Fall]]</f>
        <v>133</v>
      </c>
      <c r="AJ6" s="28">
        <f t="shared" si="9"/>
        <v>19976.599999999999</v>
      </c>
      <c r="AK6" s="23">
        <f>GrantData[[#This Row],[Students Per Spring]]</f>
        <v>256</v>
      </c>
      <c r="AL6" s="28">
        <f t="shared" si="10"/>
        <v>38451.199999999997</v>
      </c>
      <c r="AM6" s="23">
        <f t="shared" si="11"/>
        <v>607</v>
      </c>
      <c r="AN6" s="28">
        <f t="shared" si="11"/>
        <v>91171.4</v>
      </c>
      <c r="AO6" s="17" t="s">
        <v>58</v>
      </c>
      <c r="AP6" s="23">
        <f t="shared" ca="1" si="16"/>
        <v>452</v>
      </c>
      <c r="AQ6" s="23">
        <f t="shared" ca="1" si="16"/>
        <v>127</v>
      </c>
      <c r="AR6" s="23">
        <f t="shared" ca="1" si="16"/>
        <v>227</v>
      </c>
      <c r="AS6" s="23">
        <f ca="1">SUM(AP6:AR6)</f>
        <v>806</v>
      </c>
      <c r="AT6" s="33">
        <v>102.67</v>
      </c>
      <c r="AU6" s="23">
        <f>IF(GrantData[[#This Row],[Sustainability Check 1 (2021-2022) Status]]="Continued", GrantData[[#This Row],[Check 1 Students Summer]], 0)</f>
        <v>0</v>
      </c>
      <c r="AV6" s="28">
        <f>GrantData[[#This Row],[Summer 2021 Students]]*GrantData[[#This Row],[Check 1 Price Check]]</f>
        <v>0</v>
      </c>
      <c r="AW6" s="23">
        <f>IF(GrantData[[#This Row],[Sustainability Check 1 (2021-2022) Status]]="Continued", GrantData[[#This Row],[Check 1 Students Fall]], 0)</f>
        <v>0</v>
      </c>
      <c r="AX6" s="28">
        <f t="shared" si="13"/>
        <v>0</v>
      </c>
      <c r="AY6" s="23">
        <f>IF(GrantData[[#This Row],[Sustainability Check 1 (2021-2022) Status]]="Continued", GrantData[[#This Row],[Check 1 Students Spring]], 0)</f>
        <v>0</v>
      </c>
      <c r="AZ6" s="28">
        <f t="shared" si="14"/>
        <v>0</v>
      </c>
      <c r="BA6" s="23">
        <f t="shared" si="15"/>
        <v>0</v>
      </c>
      <c r="BB6" s="28">
        <f t="shared" si="15"/>
        <v>0</v>
      </c>
      <c r="BC6" s="34">
        <f>GrantData[[#This Row],[Total AY 2018-2019 Students]]+GrantData[[#This Row],[Total AY 2019-2020 Students]]+GrantData[[#This Row],[Total AY 2020-2021 Students]]</f>
        <v>1470</v>
      </c>
      <c r="BD6" s="28">
        <f>GrantData[[#This Row],[Total AY 2018-2019 Savings]]+GrantData[[#This Row],[Total AY 2019-2020 Savings]]+GrantData[[#This Row],[Total AY 2020-2021 Savings]]+GrantData[[#This Row],[Total AY 2021-2022 Savings]]</f>
        <v>220794</v>
      </c>
      <c r="BE6" s="28">
        <f>GrantData[[#This Row],[Grand Total Savings]]/GrantData[[#This Row],[Total Award]]</f>
        <v>16.808313032886723</v>
      </c>
      <c r="BF6" s="27"/>
      <c r="BG6" s="27"/>
      <c r="BH6" s="27"/>
      <c r="BI6" s="27"/>
      <c r="BJ6" s="27"/>
      <c r="BK6" s="27"/>
      <c r="BL6" s="27"/>
      <c r="BM6" s="27"/>
      <c r="CC6" s="27"/>
      <c r="CD6" s="27"/>
      <c r="CE6" s="27"/>
      <c r="CF6" s="27"/>
    </row>
    <row r="7" spans="1:84" x14ac:dyDescent="0.25">
      <c r="A7" s="17">
        <v>6</v>
      </c>
      <c r="B7" s="17" t="s">
        <v>47</v>
      </c>
      <c r="C7" s="26" t="s">
        <v>288</v>
      </c>
      <c r="D7" s="26" t="s">
        <v>254</v>
      </c>
      <c r="E7" s="14">
        <v>26754</v>
      </c>
      <c r="F7" s="35" t="s">
        <v>274</v>
      </c>
      <c r="G7" s="27" t="s">
        <v>275</v>
      </c>
      <c r="H7" s="35" t="s">
        <v>69</v>
      </c>
      <c r="I7" s="35" t="s">
        <v>70</v>
      </c>
      <c r="J7" s="35" t="s">
        <v>66</v>
      </c>
      <c r="K7" s="27" t="s">
        <v>63</v>
      </c>
      <c r="L7" s="27" t="s">
        <v>63</v>
      </c>
      <c r="M7" s="27" t="s">
        <v>57</v>
      </c>
      <c r="N7" s="28">
        <v>30000</v>
      </c>
      <c r="O7" s="27">
        <v>120</v>
      </c>
      <c r="P7" s="28">
        <f t="shared" si="0"/>
        <v>250</v>
      </c>
      <c r="Q7" s="34">
        <v>364</v>
      </c>
      <c r="R7" s="34">
        <v>318</v>
      </c>
      <c r="S7" s="34">
        <v>432</v>
      </c>
      <c r="T7" s="27" t="s">
        <v>224</v>
      </c>
      <c r="U7" s="34">
        <f>GrantData[[#This Row],[Students Per Spring]]</f>
        <v>432</v>
      </c>
      <c r="V7" s="28">
        <f t="shared" si="1"/>
        <v>108000</v>
      </c>
      <c r="W7" s="34">
        <f t="shared" si="2"/>
        <v>432</v>
      </c>
      <c r="X7" s="28">
        <f t="shared" si="3"/>
        <v>108000</v>
      </c>
      <c r="Y7" s="34">
        <f>GrantData[[#This Row],[Students Per Summer]]</f>
        <v>364</v>
      </c>
      <c r="Z7" s="28">
        <f t="shared" si="4"/>
        <v>91000</v>
      </c>
      <c r="AA7" s="34">
        <f>GrantData[[#This Row],[Students Per Fall]]</f>
        <v>318</v>
      </c>
      <c r="AB7" s="28">
        <f t="shared" si="5"/>
        <v>79500</v>
      </c>
      <c r="AC7" s="34">
        <f>GrantData[[#This Row],[Students Per Spring]]</f>
        <v>432</v>
      </c>
      <c r="AD7" s="28">
        <f t="shared" si="6"/>
        <v>108000</v>
      </c>
      <c r="AE7" s="34">
        <f t="shared" si="7"/>
        <v>1114</v>
      </c>
      <c r="AF7" s="28">
        <f t="shared" si="7"/>
        <v>278500</v>
      </c>
      <c r="AG7" s="34">
        <f>GrantData[[#This Row],[Students Per Summer]]</f>
        <v>364</v>
      </c>
      <c r="AH7" s="28">
        <f t="shared" si="8"/>
        <v>91000</v>
      </c>
      <c r="AI7" s="23">
        <f>GrantData[[#This Row],[Students Per Fall]]</f>
        <v>318</v>
      </c>
      <c r="AJ7" s="28">
        <f t="shared" si="9"/>
        <v>79500</v>
      </c>
      <c r="AK7" s="23">
        <f>GrantData[[#This Row],[Students Per Spring]]</f>
        <v>432</v>
      </c>
      <c r="AL7" s="28">
        <f t="shared" si="10"/>
        <v>108000</v>
      </c>
      <c r="AM7" s="23">
        <f t="shared" si="11"/>
        <v>1114</v>
      </c>
      <c r="AN7" s="28">
        <f t="shared" si="11"/>
        <v>278500</v>
      </c>
      <c r="AO7" s="17" t="s">
        <v>52</v>
      </c>
      <c r="AP7" s="23">
        <f t="shared" ca="1" si="16"/>
        <v>447</v>
      </c>
      <c r="AQ7" s="23">
        <f t="shared" ca="1" si="16"/>
        <v>244</v>
      </c>
      <c r="AR7" s="23">
        <f t="shared" ca="1" si="16"/>
        <v>385</v>
      </c>
      <c r="AS7" s="23">
        <f ca="1">SUM(AP7:AR7)</f>
        <v>1076</v>
      </c>
      <c r="AT7" s="33">
        <v>108.33</v>
      </c>
      <c r="AU7" s="23">
        <f ca="1">IF(GrantData[[#This Row],[Sustainability Check 1 (2021-2022) Status]]="Continued", GrantData[[#This Row],[Check 1 Students Summer]], 0)</f>
        <v>447</v>
      </c>
      <c r="AV7" s="28">
        <f ca="1">GrantData[[#This Row],[Summer 2021 Students]]*GrantData[[#This Row],[Check 1 Price Check]]</f>
        <v>48423.51</v>
      </c>
      <c r="AW7" s="23">
        <f ca="1">IF(GrantData[[#This Row],[Sustainability Check 1 (2021-2022) Status]]="Continued", GrantData[[#This Row],[Check 1 Students Fall]], 0)</f>
        <v>244</v>
      </c>
      <c r="AX7" s="28">
        <f t="shared" ca="1" si="13"/>
        <v>61000</v>
      </c>
      <c r="AY7" s="23">
        <f ca="1">IF(GrantData[[#This Row],[Sustainability Check 1 (2021-2022) Status]]="Continued", GrantData[[#This Row],[Check 1 Students Spring]], 0)</f>
        <v>385</v>
      </c>
      <c r="AZ7" s="28">
        <f t="shared" ca="1" si="14"/>
        <v>96250</v>
      </c>
      <c r="BA7" s="23">
        <f t="shared" ca="1" si="15"/>
        <v>1076</v>
      </c>
      <c r="BB7" s="28">
        <f t="shared" ca="1" si="15"/>
        <v>205673.51</v>
      </c>
      <c r="BC7" s="34">
        <f>GrantData[[#This Row],[Total AY 2018-2019 Students]]+GrantData[[#This Row],[Total AY 2019-2020 Students]]+GrantData[[#This Row],[Total AY 2020-2021 Students]]</f>
        <v>2660</v>
      </c>
      <c r="BD7" s="28">
        <f ca="1">GrantData[[#This Row],[Total AY 2018-2019 Savings]]+GrantData[[#This Row],[Total AY 2019-2020 Savings]]+GrantData[[#This Row],[Total AY 2020-2021 Savings]]+GrantData[[#This Row],[Total AY 2021-2022 Savings]]</f>
        <v>870673.51</v>
      </c>
      <c r="BE7" s="28">
        <f ca="1">GrantData[[#This Row],[Grand Total Savings]]/GrantData[[#This Row],[Total Award]]</f>
        <v>32.543676085818944</v>
      </c>
      <c r="BF7" s="27"/>
      <c r="BG7" s="27"/>
      <c r="BH7" s="27"/>
      <c r="BI7" s="27"/>
      <c r="BJ7" s="27"/>
      <c r="BK7" s="27"/>
      <c r="BL7" s="27"/>
      <c r="BM7" s="27"/>
      <c r="CC7" s="27"/>
      <c r="CD7" s="27"/>
      <c r="CE7" s="27"/>
      <c r="CF7" s="27"/>
    </row>
    <row r="8" spans="1:84" x14ac:dyDescent="0.25">
      <c r="A8" s="17">
        <v>7</v>
      </c>
      <c r="B8" s="17" t="s">
        <v>47</v>
      </c>
      <c r="C8" s="26" t="s">
        <v>288</v>
      </c>
      <c r="D8" s="26" t="s">
        <v>255</v>
      </c>
      <c r="E8" s="14">
        <v>6675</v>
      </c>
      <c r="F8" s="35" t="s">
        <v>274</v>
      </c>
      <c r="G8" s="27" t="s">
        <v>275</v>
      </c>
      <c r="H8" s="35" t="s">
        <v>71</v>
      </c>
      <c r="I8" s="35" t="s">
        <v>72</v>
      </c>
      <c r="J8" s="35" t="s">
        <v>73</v>
      </c>
      <c r="K8" s="27" t="s">
        <v>63</v>
      </c>
      <c r="L8" s="27" t="s">
        <v>51</v>
      </c>
      <c r="M8" s="27" t="s">
        <v>51</v>
      </c>
      <c r="N8" s="28">
        <v>205275</v>
      </c>
      <c r="O8" s="23">
        <v>1050</v>
      </c>
      <c r="P8" s="28">
        <f t="shared" si="0"/>
        <v>195.5</v>
      </c>
      <c r="Q8" s="34">
        <v>146</v>
      </c>
      <c r="R8" s="34">
        <v>357</v>
      </c>
      <c r="S8" s="34">
        <v>258</v>
      </c>
      <c r="T8" s="27" t="s">
        <v>224</v>
      </c>
      <c r="U8" s="34">
        <f>GrantData[[#This Row],[Students Per Spring]]</f>
        <v>258</v>
      </c>
      <c r="V8" s="28">
        <f t="shared" si="1"/>
        <v>50439</v>
      </c>
      <c r="W8" s="34">
        <f t="shared" si="2"/>
        <v>258</v>
      </c>
      <c r="X8" s="28">
        <f t="shared" si="3"/>
        <v>50439</v>
      </c>
      <c r="Y8" s="34">
        <f>GrantData[[#This Row],[Students Per Summer]]</f>
        <v>146</v>
      </c>
      <c r="Z8" s="28">
        <f t="shared" si="4"/>
        <v>28543</v>
      </c>
      <c r="AA8" s="34">
        <f>GrantData[[#This Row],[Students Per Fall]]</f>
        <v>357</v>
      </c>
      <c r="AB8" s="28">
        <f t="shared" si="5"/>
        <v>69793.5</v>
      </c>
      <c r="AC8" s="34">
        <f>GrantData[[#This Row],[Students Per Spring]]</f>
        <v>258</v>
      </c>
      <c r="AD8" s="28">
        <f t="shared" si="6"/>
        <v>50439</v>
      </c>
      <c r="AE8" s="34">
        <f t="shared" si="7"/>
        <v>761</v>
      </c>
      <c r="AF8" s="28">
        <f t="shared" si="7"/>
        <v>148775.5</v>
      </c>
      <c r="AG8" s="34">
        <f>GrantData[[#This Row],[Students Per Summer]]</f>
        <v>146</v>
      </c>
      <c r="AH8" s="28">
        <f t="shared" si="8"/>
        <v>28543</v>
      </c>
      <c r="AI8" s="23">
        <f>GrantData[[#This Row],[Students Per Fall]]</f>
        <v>357</v>
      </c>
      <c r="AJ8" s="28">
        <f t="shared" si="9"/>
        <v>69793.5</v>
      </c>
      <c r="AK8" s="23">
        <f>GrantData[[#This Row],[Students Per Spring]]</f>
        <v>258</v>
      </c>
      <c r="AL8" s="28">
        <f t="shared" si="10"/>
        <v>50439</v>
      </c>
      <c r="AM8" s="23">
        <f t="shared" si="11"/>
        <v>761</v>
      </c>
      <c r="AN8" s="28">
        <f t="shared" si="11"/>
        <v>148775.5</v>
      </c>
      <c r="AO8" s="17" t="s">
        <v>58</v>
      </c>
      <c r="AP8" s="23">
        <f t="shared" ca="1" si="16"/>
        <v>204</v>
      </c>
      <c r="AQ8" s="23">
        <f t="shared" ca="1" si="16"/>
        <v>455</v>
      </c>
      <c r="AR8" s="23">
        <f t="shared" ca="1" si="16"/>
        <v>326</v>
      </c>
      <c r="AS8" s="23">
        <f ca="1">SUM(AP8:AR8)</f>
        <v>985</v>
      </c>
      <c r="AT8" s="33">
        <v>189.95</v>
      </c>
      <c r="AU8" s="23">
        <f>IF(GrantData[[#This Row],[Sustainability Check 1 (2021-2022) Status]]="Continued", GrantData[[#This Row],[Check 1 Students Summer]], 0)</f>
        <v>0</v>
      </c>
      <c r="AV8" s="28">
        <f>GrantData[[#This Row],[Summer 2021 Students]]*GrantData[[#This Row],[Check 1 Price Check]]</f>
        <v>0</v>
      </c>
      <c r="AW8" s="23">
        <f>IF(GrantData[[#This Row],[Sustainability Check 1 (2021-2022) Status]]="Continued", GrantData[[#This Row],[Check 1 Students Fall]], 0)</f>
        <v>0</v>
      </c>
      <c r="AX8" s="28">
        <f t="shared" si="13"/>
        <v>0</v>
      </c>
      <c r="AY8" s="23">
        <f>IF(GrantData[[#This Row],[Sustainability Check 1 (2021-2022) Status]]="Continued", GrantData[[#This Row],[Check 1 Students Spring]], 0)</f>
        <v>0</v>
      </c>
      <c r="AZ8" s="28">
        <f t="shared" si="14"/>
        <v>0</v>
      </c>
      <c r="BA8" s="23">
        <f t="shared" si="15"/>
        <v>0</v>
      </c>
      <c r="BB8" s="28">
        <f t="shared" si="15"/>
        <v>0</v>
      </c>
      <c r="BC8" s="34">
        <f>GrantData[[#This Row],[Total AY 2018-2019 Students]]+GrantData[[#This Row],[Total AY 2019-2020 Students]]+GrantData[[#This Row],[Total AY 2020-2021 Students]]</f>
        <v>1780</v>
      </c>
      <c r="BD8" s="28">
        <f>GrantData[[#This Row],[Total AY 2018-2019 Savings]]+GrantData[[#This Row],[Total AY 2019-2020 Savings]]+GrantData[[#This Row],[Total AY 2020-2021 Savings]]+GrantData[[#This Row],[Total AY 2021-2022 Savings]]</f>
        <v>347990</v>
      </c>
      <c r="BE8" s="28">
        <f>GrantData[[#This Row],[Grand Total Savings]]/GrantData[[#This Row],[Total Award]]</f>
        <v>52.133333333333333</v>
      </c>
      <c r="BF8" s="27"/>
      <c r="BG8" s="27"/>
      <c r="BH8" s="27"/>
      <c r="BI8" s="27"/>
      <c r="BJ8" s="27"/>
      <c r="BK8" s="27"/>
      <c r="BL8" s="27"/>
      <c r="BM8" s="27"/>
      <c r="CC8" s="27"/>
      <c r="CD8" s="27"/>
      <c r="CE8" s="27"/>
      <c r="CF8" s="27"/>
    </row>
    <row r="9" spans="1:84" x14ac:dyDescent="0.25">
      <c r="A9" s="17">
        <v>8</v>
      </c>
      <c r="B9" s="17" t="s">
        <v>47</v>
      </c>
      <c r="C9" s="26" t="s">
        <v>288</v>
      </c>
      <c r="D9" s="26" t="s">
        <v>256</v>
      </c>
      <c r="E9" s="14">
        <v>9053</v>
      </c>
      <c r="F9" s="35" t="s">
        <v>274</v>
      </c>
      <c r="G9" s="27" t="s">
        <v>275</v>
      </c>
      <c r="H9" s="35" t="s">
        <v>74</v>
      </c>
      <c r="I9" s="35" t="s">
        <v>75</v>
      </c>
      <c r="J9" s="35" t="s">
        <v>76</v>
      </c>
      <c r="K9" s="27" t="s">
        <v>63</v>
      </c>
      <c r="L9" s="27" t="s">
        <v>51</v>
      </c>
      <c r="M9" s="27" t="s">
        <v>63</v>
      </c>
      <c r="N9" s="28">
        <v>72301</v>
      </c>
      <c r="O9" s="27">
        <v>560</v>
      </c>
      <c r="P9" s="28">
        <f t="shared" si="0"/>
        <v>129.10892857142858</v>
      </c>
      <c r="Q9" s="34">
        <v>175</v>
      </c>
      <c r="R9" s="34">
        <v>363</v>
      </c>
      <c r="S9" s="34">
        <v>393</v>
      </c>
      <c r="T9" s="27" t="s">
        <v>224</v>
      </c>
      <c r="U9" s="34">
        <f>GrantData[[#This Row],[Students Per Spring]]</f>
        <v>393</v>
      </c>
      <c r="V9" s="28">
        <f t="shared" si="1"/>
        <v>50739.80892857143</v>
      </c>
      <c r="W9" s="34">
        <f t="shared" si="2"/>
        <v>393</v>
      </c>
      <c r="X9" s="28">
        <f t="shared" si="3"/>
        <v>50739.80892857143</v>
      </c>
      <c r="Y9" s="34">
        <f>GrantData[[#This Row],[Students Per Summer]]</f>
        <v>175</v>
      </c>
      <c r="Z9" s="28">
        <f t="shared" si="4"/>
        <v>22594.0625</v>
      </c>
      <c r="AA9" s="34">
        <f>GrantData[[#This Row],[Students Per Fall]]</f>
        <v>363</v>
      </c>
      <c r="AB9" s="28">
        <f t="shared" si="5"/>
        <v>46866.541071428575</v>
      </c>
      <c r="AC9" s="34">
        <f>GrantData[[#This Row],[Students Per Spring]]</f>
        <v>393</v>
      </c>
      <c r="AD9" s="28">
        <f t="shared" si="6"/>
        <v>50739.80892857143</v>
      </c>
      <c r="AE9" s="34">
        <f t="shared" si="7"/>
        <v>931</v>
      </c>
      <c r="AF9" s="28">
        <f t="shared" si="7"/>
        <v>120200.41250000001</v>
      </c>
      <c r="AG9" s="34">
        <f>GrantData[[#This Row],[Students Per Summer]]</f>
        <v>175</v>
      </c>
      <c r="AH9" s="28">
        <f t="shared" si="8"/>
        <v>22594.0625</v>
      </c>
      <c r="AI9" s="23">
        <f>GrantData[[#This Row],[Students Per Fall]]</f>
        <v>363</v>
      </c>
      <c r="AJ9" s="28">
        <f t="shared" si="9"/>
        <v>46866.541071428575</v>
      </c>
      <c r="AK9" s="23">
        <f>GrantData[[#This Row],[Students Per Spring]]</f>
        <v>393</v>
      </c>
      <c r="AL9" s="28">
        <f t="shared" si="10"/>
        <v>50739.80892857143</v>
      </c>
      <c r="AM9" s="23">
        <f t="shared" si="11"/>
        <v>931</v>
      </c>
      <c r="AN9" s="28">
        <f t="shared" si="11"/>
        <v>120200.41250000001</v>
      </c>
      <c r="AO9" s="17" t="s">
        <v>52</v>
      </c>
      <c r="AP9" s="23">
        <f t="shared" ca="1" si="16"/>
        <v>179</v>
      </c>
      <c r="AQ9" s="23">
        <f t="shared" ca="1" si="16"/>
        <v>269</v>
      </c>
      <c r="AR9" s="23">
        <f t="shared" ca="1" si="16"/>
        <v>181</v>
      </c>
      <c r="AS9" s="23">
        <f ca="1">SUM(AP9:AR9)</f>
        <v>629</v>
      </c>
      <c r="AT9" s="33">
        <v>181.95</v>
      </c>
      <c r="AU9" s="23">
        <f ca="1">IF(GrantData[[#This Row],[Sustainability Check 1 (2021-2022) Status]]="Continued", GrantData[[#This Row],[Check 1 Students Summer]], 0)</f>
        <v>179</v>
      </c>
      <c r="AV9" s="28">
        <f ca="1">GrantData[[#This Row],[Summer 2021 Students]]*GrantData[[#This Row],[Check 1 Price Check]]</f>
        <v>32569.05</v>
      </c>
      <c r="AW9" s="23">
        <f ca="1">IF(GrantData[[#This Row],[Sustainability Check 1 (2021-2022) Status]]="Continued", GrantData[[#This Row],[Check 1 Students Fall]], 0)</f>
        <v>269</v>
      </c>
      <c r="AX9" s="28">
        <f t="shared" ca="1" si="13"/>
        <v>34730.301785714284</v>
      </c>
      <c r="AY9" s="23">
        <f ca="1">IF(GrantData[[#This Row],[Sustainability Check 1 (2021-2022) Status]]="Continued", GrantData[[#This Row],[Check 1 Students Spring]], 0)</f>
        <v>181</v>
      </c>
      <c r="AZ9" s="28">
        <f t="shared" ca="1" si="14"/>
        <v>23368.716071428571</v>
      </c>
      <c r="BA9" s="23">
        <f t="shared" ca="1" si="15"/>
        <v>629</v>
      </c>
      <c r="BB9" s="28">
        <f t="shared" ca="1" si="15"/>
        <v>90668.067857142858</v>
      </c>
      <c r="BC9" s="34">
        <f>GrantData[[#This Row],[Total AY 2018-2019 Students]]+GrantData[[#This Row],[Total AY 2019-2020 Students]]+GrantData[[#This Row],[Total AY 2020-2021 Students]]</f>
        <v>2255</v>
      </c>
      <c r="BD9" s="28">
        <f ca="1">GrantData[[#This Row],[Total AY 2018-2019 Savings]]+GrantData[[#This Row],[Total AY 2019-2020 Savings]]+GrantData[[#This Row],[Total AY 2020-2021 Savings]]+GrantData[[#This Row],[Total AY 2021-2022 Savings]]</f>
        <v>381808.70178571437</v>
      </c>
      <c r="BE9" s="28">
        <f ca="1">GrantData[[#This Row],[Grand Total Savings]]/GrantData[[#This Row],[Total Award]]</f>
        <v>42.174826221773372</v>
      </c>
      <c r="BF9" s="27"/>
      <c r="BG9" s="27"/>
      <c r="BH9" s="27"/>
      <c r="BI9" s="27"/>
      <c r="BJ9" s="27"/>
      <c r="BK9" s="27"/>
      <c r="BL9" s="27"/>
      <c r="BM9" s="27"/>
      <c r="CC9" s="27"/>
      <c r="CD9" s="27"/>
      <c r="CE9" s="27"/>
      <c r="CF9" s="27"/>
    </row>
    <row r="10" spans="1:84" x14ac:dyDescent="0.25">
      <c r="A10" s="17">
        <v>9</v>
      </c>
      <c r="B10" s="17" t="s">
        <v>47</v>
      </c>
      <c r="C10" s="26" t="s">
        <v>288</v>
      </c>
      <c r="D10" s="26" t="s">
        <v>257</v>
      </c>
      <c r="E10" s="14">
        <v>28793</v>
      </c>
      <c r="F10" s="35" t="s">
        <v>274</v>
      </c>
      <c r="G10" s="27" t="s">
        <v>275</v>
      </c>
      <c r="H10" s="35" t="s">
        <v>77</v>
      </c>
      <c r="I10" s="35" t="s">
        <v>78</v>
      </c>
      <c r="J10" s="35" t="s">
        <v>79</v>
      </c>
      <c r="K10" s="27" t="s">
        <v>63</v>
      </c>
      <c r="L10" s="27" t="s">
        <v>51</v>
      </c>
      <c r="M10" s="27" t="s">
        <v>51</v>
      </c>
      <c r="N10" s="28">
        <v>124875</v>
      </c>
      <c r="O10" s="23">
        <v>900</v>
      </c>
      <c r="P10" s="28">
        <f t="shared" si="0"/>
        <v>138.75</v>
      </c>
      <c r="Q10" s="34">
        <v>275</v>
      </c>
      <c r="R10" s="34">
        <v>372</v>
      </c>
      <c r="S10" s="34">
        <v>428</v>
      </c>
      <c r="T10" s="27" t="s">
        <v>224</v>
      </c>
      <c r="U10" s="34">
        <f>GrantData[[#This Row],[Students Per Spring]]</f>
        <v>428</v>
      </c>
      <c r="V10" s="28">
        <f t="shared" si="1"/>
        <v>59385</v>
      </c>
      <c r="W10" s="34">
        <f t="shared" si="2"/>
        <v>428</v>
      </c>
      <c r="X10" s="28">
        <f t="shared" si="3"/>
        <v>59385</v>
      </c>
      <c r="Y10" s="34">
        <f>GrantData[[#This Row],[Students Per Summer]]</f>
        <v>275</v>
      </c>
      <c r="Z10" s="28">
        <f t="shared" si="4"/>
        <v>38156.25</v>
      </c>
      <c r="AA10" s="34">
        <f>GrantData[[#This Row],[Students Per Fall]]</f>
        <v>372</v>
      </c>
      <c r="AB10" s="28">
        <f t="shared" si="5"/>
        <v>51615</v>
      </c>
      <c r="AC10" s="34">
        <f>GrantData[[#This Row],[Students Per Spring]]</f>
        <v>428</v>
      </c>
      <c r="AD10" s="28">
        <f t="shared" si="6"/>
        <v>59385</v>
      </c>
      <c r="AE10" s="34">
        <v>0</v>
      </c>
      <c r="AF10" s="28">
        <f t="shared" ref="AF10:AF41" si="17">Z10+AB10+AD10</f>
        <v>149156.25</v>
      </c>
      <c r="AG10" s="34">
        <v>0</v>
      </c>
      <c r="AH10" s="28">
        <v>0</v>
      </c>
      <c r="AI10" s="23">
        <v>0</v>
      </c>
      <c r="AJ10" s="28">
        <v>0</v>
      </c>
      <c r="AK10" s="23">
        <v>0</v>
      </c>
      <c r="AL10" s="28">
        <v>0</v>
      </c>
      <c r="AM10" s="23">
        <v>0</v>
      </c>
      <c r="AN10" s="28">
        <v>0</v>
      </c>
      <c r="AO10" s="17" t="s">
        <v>52</v>
      </c>
      <c r="AP10" s="23">
        <f t="shared" ca="1" si="16"/>
        <v>280</v>
      </c>
      <c r="AQ10" s="23">
        <f t="shared" ca="1" si="16"/>
        <v>128</v>
      </c>
      <c r="AR10" s="23">
        <f t="shared" ca="1" si="16"/>
        <v>497</v>
      </c>
      <c r="AS10" s="23">
        <v>0</v>
      </c>
      <c r="AT10" s="33">
        <v>193.74</v>
      </c>
      <c r="AU10" s="23">
        <f ca="1">IF(GrantData[[#This Row],[Sustainability Check 1 (2021-2022) Status]]="Continued", GrantData[[#This Row],[Check 1 Students Summer]], 0)</f>
        <v>280</v>
      </c>
      <c r="AV10" s="28">
        <f ca="1">GrantData[[#This Row],[Summer 2021 Students]]*GrantData[[#This Row],[Check 1 Price Check]]</f>
        <v>54247.200000000004</v>
      </c>
      <c r="AW10" s="23">
        <f ca="1">IF(GrantData[[#This Row],[Sustainability Check 1 (2021-2022) Status]]="Continued", GrantData[[#This Row],[Check 1 Students Fall]], 0)</f>
        <v>128</v>
      </c>
      <c r="AX10" s="28">
        <v>0</v>
      </c>
      <c r="AY10" s="23">
        <f ca="1">IF(GrantData[[#This Row],[Sustainability Check 1 (2021-2022) Status]]="Continued", GrantData[[#This Row],[Check 1 Students Spring]], 0)</f>
        <v>497</v>
      </c>
      <c r="AZ10" s="28">
        <v>0</v>
      </c>
      <c r="BA10" s="23">
        <v>0</v>
      </c>
      <c r="BB10" s="28">
        <v>0</v>
      </c>
      <c r="BC10" s="34">
        <f>GrantData[[#This Row],[Total AY 2018-2019 Students]]+GrantData[[#This Row],[Total AY 2019-2020 Students]]+GrantData[[#This Row],[Total AY 2020-2021 Students]]</f>
        <v>428</v>
      </c>
      <c r="BD10" s="28">
        <f>GrantData[[#This Row],[Total AY 2018-2019 Savings]]+GrantData[[#This Row],[Total AY 2019-2020 Savings]]+GrantData[[#This Row],[Total AY 2020-2021 Savings]]+GrantData[[#This Row],[Total AY 2021-2022 Savings]]</f>
        <v>208541.25</v>
      </c>
      <c r="BE10" s="28">
        <f>GrantData[[#This Row],[Grand Total Savings]]/GrantData[[#This Row],[Total Award]]</f>
        <v>7.2427760219497799</v>
      </c>
      <c r="BF10" s="27"/>
      <c r="BG10" s="27"/>
      <c r="BH10" s="27"/>
      <c r="BI10" s="27"/>
      <c r="BJ10" s="27"/>
      <c r="BK10" s="27"/>
      <c r="BL10" s="27"/>
      <c r="BM10" s="27"/>
      <c r="CC10" s="27"/>
      <c r="CD10" s="27"/>
      <c r="CE10" s="27"/>
      <c r="CF10" s="27"/>
    </row>
    <row r="11" spans="1:84" x14ac:dyDescent="0.25">
      <c r="A11" s="17">
        <v>10</v>
      </c>
      <c r="B11" s="17" t="s">
        <v>47</v>
      </c>
      <c r="C11" s="26" t="s">
        <v>288</v>
      </c>
      <c r="D11" s="26" t="s">
        <v>258</v>
      </c>
      <c r="E11" s="14">
        <v>28880</v>
      </c>
      <c r="F11" s="35" t="s">
        <v>274</v>
      </c>
      <c r="G11" s="27" t="s">
        <v>275</v>
      </c>
      <c r="H11" s="35" t="s">
        <v>81</v>
      </c>
      <c r="I11" s="35" t="s">
        <v>82</v>
      </c>
      <c r="J11" s="35" t="s">
        <v>66</v>
      </c>
      <c r="K11" s="27" t="s">
        <v>63</v>
      </c>
      <c r="L11" s="27" t="s">
        <v>51</v>
      </c>
      <c r="M11" s="27" t="s">
        <v>51</v>
      </c>
      <c r="N11" s="28">
        <v>5544</v>
      </c>
      <c r="O11" s="27">
        <v>56</v>
      </c>
      <c r="P11" s="28">
        <f t="shared" si="0"/>
        <v>99</v>
      </c>
      <c r="Q11" s="34">
        <v>131</v>
      </c>
      <c r="R11" s="34">
        <v>155</v>
      </c>
      <c r="S11" s="34">
        <v>391</v>
      </c>
      <c r="T11" s="27" t="s">
        <v>224</v>
      </c>
      <c r="U11" s="34">
        <f>GrantData[[#This Row],[Students Per Spring]]</f>
        <v>391</v>
      </c>
      <c r="V11" s="28">
        <f t="shared" si="1"/>
        <v>38709</v>
      </c>
      <c r="W11" s="34">
        <f t="shared" si="2"/>
        <v>391</v>
      </c>
      <c r="X11" s="28">
        <f t="shared" si="3"/>
        <v>38709</v>
      </c>
      <c r="Y11" s="34">
        <f>GrantData[[#This Row],[Students Per Summer]]</f>
        <v>131</v>
      </c>
      <c r="Z11" s="28">
        <f t="shared" si="4"/>
        <v>12969</v>
      </c>
      <c r="AA11" s="34">
        <f>GrantData[[#This Row],[Students Per Fall]]</f>
        <v>155</v>
      </c>
      <c r="AB11" s="28">
        <f t="shared" si="5"/>
        <v>15345</v>
      </c>
      <c r="AC11" s="34">
        <f>GrantData[[#This Row],[Students Per Spring]]</f>
        <v>391</v>
      </c>
      <c r="AD11" s="28">
        <f t="shared" si="6"/>
        <v>38709</v>
      </c>
      <c r="AE11" s="34">
        <f>Y11+AA11+AC11</f>
        <v>677</v>
      </c>
      <c r="AF11" s="28">
        <f t="shared" si="17"/>
        <v>67023</v>
      </c>
      <c r="AG11" s="34">
        <f>GrantData[[#This Row],[Students Per Summer]]</f>
        <v>131</v>
      </c>
      <c r="AH11" s="28">
        <f>$P11*AG11</f>
        <v>12969</v>
      </c>
      <c r="AI11" s="23">
        <f>GrantData[[#This Row],[Students Per Fall]]</f>
        <v>155</v>
      </c>
      <c r="AJ11" s="28">
        <f>$P11*AI11</f>
        <v>15345</v>
      </c>
      <c r="AK11" s="23">
        <f>GrantData[[#This Row],[Students Per Spring]]</f>
        <v>391</v>
      </c>
      <c r="AL11" s="28">
        <f>$P11*AK11</f>
        <v>38709</v>
      </c>
      <c r="AM11" s="23">
        <f>AG11+AI11+AK11</f>
        <v>677</v>
      </c>
      <c r="AN11" s="28">
        <f>AH11+AJ11+AL11</f>
        <v>67023</v>
      </c>
      <c r="AO11" s="17" t="s">
        <v>52</v>
      </c>
      <c r="AP11" s="23">
        <f t="shared" ca="1" si="16"/>
        <v>255</v>
      </c>
      <c r="AQ11" s="23">
        <f t="shared" ca="1" si="16"/>
        <v>387</v>
      </c>
      <c r="AR11" s="23">
        <f t="shared" ca="1" si="16"/>
        <v>482</v>
      </c>
      <c r="AS11" s="23">
        <f t="shared" ref="AS11:AS27" ca="1" si="18">SUM(AP11:AR11)</f>
        <v>1124</v>
      </c>
      <c r="AT11" s="33">
        <v>104.5</v>
      </c>
      <c r="AU11" s="23">
        <f ca="1">IF(GrantData[[#This Row],[Sustainability Check 1 (2021-2022) Status]]="Continued", GrantData[[#This Row],[Check 1 Students Summer]], 0)</f>
        <v>255</v>
      </c>
      <c r="AV11" s="28">
        <f ca="1">GrantData[[#This Row],[Summer 2021 Students]]*GrantData[[#This Row],[Check 1 Price Check]]</f>
        <v>26647.5</v>
      </c>
      <c r="AW11" s="23">
        <f ca="1">IF(GrantData[[#This Row],[Sustainability Check 1 (2021-2022) Status]]="Continued", GrantData[[#This Row],[Check 1 Students Fall]], 0)</f>
        <v>387</v>
      </c>
      <c r="AX11" s="28">
        <f ca="1">$P11*AW11</f>
        <v>38313</v>
      </c>
      <c r="AY11" s="23">
        <f ca="1">IF(GrantData[[#This Row],[Sustainability Check 1 (2021-2022) Status]]="Continued", GrantData[[#This Row],[Check 1 Students Spring]], 0)</f>
        <v>482</v>
      </c>
      <c r="AZ11" s="28">
        <f ca="1">$P11*AY11</f>
        <v>47718</v>
      </c>
      <c r="BA11" s="23">
        <f ca="1">AU11+AW11+AY11</f>
        <v>1124</v>
      </c>
      <c r="BB11" s="28">
        <f ca="1">AV11+AX11+AZ11</f>
        <v>112678.5</v>
      </c>
      <c r="BC11" s="34">
        <f>GrantData[[#This Row],[Total AY 2018-2019 Students]]+GrantData[[#This Row],[Total AY 2019-2020 Students]]+GrantData[[#This Row],[Total AY 2020-2021 Students]]</f>
        <v>1745</v>
      </c>
      <c r="BD11" s="28">
        <f ca="1">GrantData[[#This Row],[Total AY 2018-2019 Savings]]+GrantData[[#This Row],[Total AY 2019-2020 Savings]]+GrantData[[#This Row],[Total AY 2020-2021 Savings]]+GrantData[[#This Row],[Total AY 2021-2022 Savings]]</f>
        <v>285433.5</v>
      </c>
      <c r="BE11" s="28">
        <f ca="1">GrantData[[#This Row],[Grand Total Savings]]/GrantData[[#This Row],[Total Award]]</f>
        <v>9.8834314404432124</v>
      </c>
      <c r="BF11" s="27"/>
      <c r="BG11" s="27"/>
      <c r="BH11" s="27"/>
      <c r="BI11" s="27"/>
      <c r="BJ11" s="27"/>
      <c r="BK11" s="27"/>
      <c r="BL11" s="27"/>
      <c r="BM11" s="27"/>
      <c r="CC11" s="27"/>
      <c r="CD11" s="27"/>
      <c r="CE11" s="27"/>
      <c r="CF11" s="27"/>
    </row>
    <row r="12" spans="1:84" x14ac:dyDescent="0.25">
      <c r="A12" s="17">
        <v>11</v>
      </c>
      <c r="B12" s="17" t="s">
        <v>47</v>
      </c>
      <c r="C12" s="26" t="s">
        <v>288</v>
      </c>
      <c r="D12" s="26" t="s">
        <v>259</v>
      </c>
      <c r="E12" s="14">
        <v>16204</v>
      </c>
      <c r="F12" s="35" t="s">
        <v>274</v>
      </c>
      <c r="G12" s="27" t="s">
        <v>275</v>
      </c>
      <c r="H12" s="35" t="s">
        <v>83</v>
      </c>
      <c r="I12" s="35" t="s">
        <v>84</v>
      </c>
      <c r="J12" s="35" t="s">
        <v>85</v>
      </c>
      <c r="K12" s="27" t="s">
        <v>51</v>
      </c>
      <c r="L12" s="27" t="s">
        <v>51</v>
      </c>
      <c r="M12" s="27" t="s">
        <v>51</v>
      </c>
      <c r="N12" s="28">
        <v>44000</v>
      </c>
      <c r="O12" s="27">
        <v>440</v>
      </c>
      <c r="P12" s="28">
        <f t="shared" si="0"/>
        <v>100</v>
      </c>
      <c r="Q12" s="34">
        <v>438</v>
      </c>
      <c r="R12" s="34">
        <v>387</v>
      </c>
      <c r="S12" s="34">
        <v>334</v>
      </c>
      <c r="T12" s="27" t="s">
        <v>224</v>
      </c>
      <c r="U12" s="34">
        <f>GrantData[[#This Row],[Students Per Spring]]</f>
        <v>334</v>
      </c>
      <c r="V12" s="28">
        <f t="shared" si="1"/>
        <v>33400</v>
      </c>
      <c r="W12" s="34">
        <f t="shared" si="2"/>
        <v>334</v>
      </c>
      <c r="X12" s="28">
        <f t="shared" si="3"/>
        <v>33400</v>
      </c>
      <c r="Y12" s="34">
        <f>GrantData[[#This Row],[Students Per Summer]]</f>
        <v>438</v>
      </c>
      <c r="Z12" s="28">
        <f t="shared" si="4"/>
        <v>43800</v>
      </c>
      <c r="AA12" s="34">
        <f>GrantData[[#This Row],[Students Per Fall]]</f>
        <v>387</v>
      </c>
      <c r="AB12" s="28">
        <f t="shared" si="5"/>
        <v>38700</v>
      </c>
      <c r="AC12" s="34">
        <f>GrantData[[#This Row],[Students Per Spring]]</f>
        <v>334</v>
      </c>
      <c r="AD12" s="28">
        <f t="shared" si="6"/>
        <v>33400</v>
      </c>
      <c r="AE12" s="34">
        <v>0</v>
      </c>
      <c r="AF12" s="28">
        <f t="shared" si="17"/>
        <v>115900</v>
      </c>
      <c r="AG12" s="34">
        <v>0</v>
      </c>
      <c r="AH12" s="28">
        <v>0</v>
      </c>
      <c r="AI12" s="23">
        <v>0</v>
      </c>
      <c r="AJ12" s="28">
        <v>0</v>
      </c>
      <c r="AK12" s="23">
        <v>0</v>
      </c>
      <c r="AL12" s="28">
        <v>0</v>
      </c>
      <c r="AM12" s="23">
        <v>0</v>
      </c>
      <c r="AN12" s="28">
        <v>0</v>
      </c>
      <c r="AO12" s="17" t="s">
        <v>52</v>
      </c>
      <c r="AP12" s="23">
        <f t="shared" ca="1" si="16"/>
        <v>191</v>
      </c>
      <c r="AQ12" s="23">
        <f t="shared" ca="1" si="16"/>
        <v>203</v>
      </c>
      <c r="AR12" s="23">
        <f t="shared" ca="1" si="16"/>
        <v>141</v>
      </c>
      <c r="AS12" s="23">
        <f t="shared" ca="1" si="18"/>
        <v>535</v>
      </c>
      <c r="AT12" s="33">
        <v>115.99</v>
      </c>
      <c r="AU12" s="23">
        <f ca="1">IF(GrantData[[#This Row],[Sustainability Check 1 (2021-2022) Status]]="Continued", GrantData[[#This Row],[Check 1 Students Summer]], 0)</f>
        <v>191</v>
      </c>
      <c r="AV12" s="28">
        <f ca="1">GrantData[[#This Row],[Summer 2021 Students]]*GrantData[[#This Row],[Check 1 Price Check]]</f>
        <v>22154.09</v>
      </c>
      <c r="AW12" s="23">
        <f ca="1">IF(GrantData[[#This Row],[Sustainability Check 1 (2021-2022) Status]]="Continued", GrantData[[#This Row],[Check 1 Students Fall]], 0)</f>
        <v>203</v>
      </c>
      <c r="AX12" s="28">
        <v>0</v>
      </c>
      <c r="AY12" s="23">
        <f ca="1">IF(GrantData[[#This Row],[Sustainability Check 1 (2021-2022) Status]]="Continued", GrantData[[#This Row],[Check 1 Students Spring]], 0)</f>
        <v>141</v>
      </c>
      <c r="AZ12" s="28">
        <v>0</v>
      </c>
      <c r="BA12" s="23">
        <v>0</v>
      </c>
      <c r="BB12" s="28">
        <v>0</v>
      </c>
      <c r="BC12" s="34">
        <f>GrantData[[#This Row],[Total AY 2018-2019 Students]]+GrantData[[#This Row],[Total AY 2019-2020 Students]]+GrantData[[#This Row],[Total AY 2020-2021 Students]]</f>
        <v>334</v>
      </c>
      <c r="BD12" s="28">
        <f>GrantData[[#This Row],[Total AY 2018-2019 Savings]]+GrantData[[#This Row],[Total AY 2019-2020 Savings]]+GrantData[[#This Row],[Total AY 2020-2021 Savings]]+GrantData[[#This Row],[Total AY 2021-2022 Savings]]</f>
        <v>149300</v>
      </c>
      <c r="BE12" s="28">
        <f>GrantData[[#This Row],[Grand Total Savings]]/GrantData[[#This Row],[Total Award]]</f>
        <v>9.2137743766971116</v>
      </c>
      <c r="BF12" s="27"/>
      <c r="BG12" s="27"/>
      <c r="BH12" s="27"/>
      <c r="BI12" s="27"/>
      <c r="BJ12" s="27"/>
      <c r="BK12" s="27"/>
      <c r="BL12" s="27"/>
      <c r="BM12" s="27"/>
      <c r="CC12" s="27"/>
      <c r="CD12" s="27"/>
      <c r="CE12" s="27"/>
      <c r="CF12" s="27"/>
    </row>
    <row r="13" spans="1:84" x14ac:dyDescent="0.25">
      <c r="A13" s="17">
        <v>12</v>
      </c>
      <c r="B13" s="17" t="s">
        <v>47</v>
      </c>
      <c r="C13" s="26" t="s">
        <v>288</v>
      </c>
      <c r="D13" s="26" t="s">
        <v>260</v>
      </c>
      <c r="E13" s="14">
        <v>15055</v>
      </c>
      <c r="F13" s="35" t="s">
        <v>274</v>
      </c>
      <c r="G13" s="27" t="s">
        <v>275</v>
      </c>
      <c r="H13" s="35" t="s">
        <v>86</v>
      </c>
      <c r="I13" s="35" t="s">
        <v>87</v>
      </c>
      <c r="J13" s="35" t="s">
        <v>62</v>
      </c>
      <c r="K13" s="27" t="s">
        <v>63</v>
      </c>
      <c r="L13" s="27" t="s">
        <v>51</v>
      </c>
      <c r="M13" s="27" t="s">
        <v>51</v>
      </c>
      <c r="N13" s="28">
        <v>87025</v>
      </c>
      <c r="O13" s="23">
        <v>521</v>
      </c>
      <c r="P13" s="28">
        <f t="shared" si="0"/>
        <v>167.03454894433781</v>
      </c>
      <c r="Q13" s="34">
        <v>471</v>
      </c>
      <c r="R13" s="34">
        <v>266</v>
      </c>
      <c r="S13" s="34">
        <v>208</v>
      </c>
      <c r="T13" s="27" t="s">
        <v>224</v>
      </c>
      <c r="U13" s="34">
        <f>GrantData[[#This Row],[Students Per Spring]]</f>
        <v>208</v>
      </c>
      <c r="V13" s="28">
        <f t="shared" si="1"/>
        <v>34743.186180422264</v>
      </c>
      <c r="W13" s="34">
        <f t="shared" si="2"/>
        <v>208</v>
      </c>
      <c r="X13" s="28">
        <f t="shared" si="3"/>
        <v>34743.186180422264</v>
      </c>
      <c r="Y13" s="34">
        <f>GrantData[[#This Row],[Students Per Summer]]</f>
        <v>471</v>
      </c>
      <c r="Z13" s="28">
        <f t="shared" si="4"/>
        <v>78673.272552783106</v>
      </c>
      <c r="AA13" s="34">
        <f>GrantData[[#This Row],[Students Per Fall]]</f>
        <v>266</v>
      </c>
      <c r="AB13" s="28">
        <f t="shared" si="5"/>
        <v>44431.190019193862</v>
      </c>
      <c r="AC13" s="34">
        <f>GrantData[[#This Row],[Students Per Spring]]</f>
        <v>208</v>
      </c>
      <c r="AD13" s="28">
        <f t="shared" si="6"/>
        <v>34743.186180422264</v>
      </c>
      <c r="AE13" s="34">
        <f t="shared" ref="AE13:AE18" si="19">Y13+AA13+AC13</f>
        <v>945</v>
      </c>
      <c r="AF13" s="28">
        <f t="shared" si="17"/>
        <v>157847.64875239923</v>
      </c>
      <c r="AG13" s="34">
        <f>GrantData[[#This Row],[Students Per Summer]]</f>
        <v>471</v>
      </c>
      <c r="AH13" s="28">
        <f t="shared" ref="AH13:AH18" si="20">$P13*AG13</f>
        <v>78673.272552783106</v>
      </c>
      <c r="AI13" s="23">
        <f>GrantData[[#This Row],[Students Per Fall]]</f>
        <v>266</v>
      </c>
      <c r="AJ13" s="28">
        <f t="shared" ref="AJ13:AJ18" si="21">$P13*AI13</f>
        <v>44431.190019193862</v>
      </c>
      <c r="AK13" s="23">
        <f>GrantData[[#This Row],[Students Per Spring]]</f>
        <v>208</v>
      </c>
      <c r="AL13" s="28">
        <f t="shared" ref="AL13:AL18" si="22">$P13*AK13</f>
        <v>34743.186180422264</v>
      </c>
      <c r="AM13" s="23">
        <f t="shared" ref="AM13:AN18" si="23">AG13+AI13+AK13</f>
        <v>945</v>
      </c>
      <c r="AN13" s="28">
        <f t="shared" si="23"/>
        <v>157847.64875239923</v>
      </c>
      <c r="AO13" s="17" t="s">
        <v>52</v>
      </c>
      <c r="AP13" s="23">
        <f t="shared" ca="1" si="16"/>
        <v>100</v>
      </c>
      <c r="AQ13" s="23">
        <f t="shared" ca="1" si="16"/>
        <v>384</v>
      </c>
      <c r="AR13" s="23">
        <f t="shared" ca="1" si="16"/>
        <v>176</v>
      </c>
      <c r="AS13" s="23">
        <f t="shared" ca="1" si="18"/>
        <v>660</v>
      </c>
      <c r="AT13" s="33">
        <v>288.68</v>
      </c>
      <c r="AU13" s="23">
        <f ca="1">IF(GrantData[[#This Row],[Sustainability Check 1 (2021-2022) Status]]="Continued", GrantData[[#This Row],[Check 1 Students Summer]], 0)</f>
        <v>100</v>
      </c>
      <c r="AV13" s="28">
        <f ca="1">GrantData[[#This Row],[Summer 2021 Students]]*GrantData[[#This Row],[Check 1 Price Check]]</f>
        <v>28868</v>
      </c>
      <c r="AW13" s="23">
        <f ca="1">IF(GrantData[[#This Row],[Sustainability Check 1 (2021-2022) Status]]="Continued", GrantData[[#This Row],[Check 1 Students Fall]], 0)</f>
        <v>384</v>
      </c>
      <c r="AX13" s="28">
        <f t="shared" ref="AX13:AX18" ca="1" si="24">$P13*AW13</f>
        <v>64141.266794625721</v>
      </c>
      <c r="AY13" s="23">
        <f ca="1">IF(GrantData[[#This Row],[Sustainability Check 1 (2021-2022) Status]]="Continued", GrantData[[#This Row],[Check 1 Students Spring]], 0)</f>
        <v>176</v>
      </c>
      <c r="AZ13" s="28">
        <f t="shared" ref="AZ13:AZ18" ca="1" si="25">$P13*AY13</f>
        <v>29398.080614203456</v>
      </c>
      <c r="BA13" s="23">
        <f t="shared" ref="BA13:BB18" ca="1" si="26">AU13+AW13+AY13</f>
        <v>660</v>
      </c>
      <c r="BB13" s="28">
        <f t="shared" ca="1" si="26"/>
        <v>122407.34740882918</v>
      </c>
      <c r="BC13" s="34">
        <f>GrantData[[#This Row],[Total AY 2018-2019 Students]]+GrantData[[#This Row],[Total AY 2019-2020 Students]]+GrantData[[#This Row],[Total AY 2020-2021 Students]]</f>
        <v>2098</v>
      </c>
      <c r="BD13" s="28">
        <f ca="1">GrantData[[#This Row],[Total AY 2018-2019 Savings]]+GrantData[[#This Row],[Total AY 2019-2020 Savings]]+GrantData[[#This Row],[Total AY 2020-2021 Savings]]+GrantData[[#This Row],[Total AY 2021-2022 Savings]]</f>
        <v>472845.83109404991</v>
      </c>
      <c r="BE13" s="28">
        <f ca="1">GrantData[[#This Row],[Grand Total Savings]]/GrantData[[#This Row],[Total Award]]</f>
        <v>31.40789313145466</v>
      </c>
      <c r="BF13" s="27"/>
      <c r="BG13" s="27"/>
      <c r="BH13" s="27"/>
      <c r="BI13" s="27"/>
      <c r="BJ13" s="27"/>
      <c r="BK13" s="27"/>
      <c r="BL13" s="27"/>
      <c r="BM13" s="27"/>
      <c r="CC13" s="27"/>
      <c r="CD13" s="27"/>
      <c r="CE13" s="27"/>
      <c r="CF13" s="27"/>
    </row>
    <row r="14" spans="1:84" x14ac:dyDescent="0.25">
      <c r="A14" s="17">
        <v>13</v>
      </c>
      <c r="B14" s="17" t="s">
        <v>47</v>
      </c>
      <c r="C14" s="26" t="s">
        <v>288</v>
      </c>
      <c r="D14" s="26" t="s">
        <v>261</v>
      </c>
      <c r="E14" s="14">
        <v>6496</v>
      </c>
      <c r="F14" s="35" t="s">
        <v>274</v>
      </c>
      <c r="G14" s="27" t="s">
        <v>275</v>
      </c>
      <c r="H14" s="35" t="s">
        <v>88</v>
      </c>
      <c r="I14" s="35" t="s">
        <v>89</v>
      </c>
      <c r="J14" s="35" t="s">
        <v>90</v>
      </c>
      <c r="K14" s="27" t="s">
        <v>63</v>
      </c>
      <c r="L14" s="27" t="s">
        <v>51</v>
      </c>
      <c r="M14" s="27" t="s">
        <v>57</v>
      </c>
      <c r="N14" s="28">
        <v>15360</v>
      </c>
      <c r="O14" s="27">
        <v>80</v>
      </c>
      <c r="P14" s="28">
        <f t="shared" si="0"/>
        <v>192</v>
      </c>
      <c r="Q14" s="34">
        <v>127</v>
      </c>
      <c r="R14" s="34">
        <v>495</v>
      </c>
      <c r="S14" s="34">
        <v>459</v>
      </c>
      <c r="T14" s="27" t="s">
        <v>224</v>
      </c>
      <c r="U14" s="34">
        <f>GrantData[[#This Row],[Students Per Spring]]</f>
        <v>459</v>
      </c>
      <c r="V14" s="28">
        <f t="shared" si="1"/>
        <v>88128</v>
      </c>
      <c r="W14" s="34">
        <f t="shared" si="2"/>
        <v>459</v>
      </c>
      <c r="X14" s="28">
        <f t="shared" si="3"/>
        <v>88128</v>
      </c>
      <c r="Y14" s="34">
        <f>GrantData[[#This Row],[Students Per Summer]]</f>
        <v>127</v>
      </c>
      <c r="Z14" s="28">
        <f t="shared" si="4"/>
        <v>24384</v>
      </c>
      <c r="AA14" s="34">
        <f>GrantData[[#This Row],[Students Per Fall]]</f>
        <v>495</v>
      </c>
      <c r="AB14" s="28">
        <f t="shared" si="5"/>
        <v>95040</v>
      </c>
      <c r="AC14" s="34">
        <f>GrantData[[#This Row],[Students Per Spring]]</f>
        <v>459</v>
      </c>
      <c r="AD14" s="28">
        <f t="shared" si="6"/>
        <v>88128</v>
      </c>
      <c r="AE14" s="34">
        <f t="shared" si="19"/>
        <v>1081</v>
      </c>
      <c r="AF14" s="28">
        <f t="shared" si="17"/>
        <v>207552</v>
      </c>
      <c r="AG14" s="34">
        <f>GrantData[[#This Row],[Students Per Summer]]</f>
        <v>127</v>
      </c>
      <c r="AH14" s="28">
        <f t="shared" si="20"/>
        <v>24384</v>
      </c>
      <c r="AI14" s="23">
        <f>GrantData[[#This Row],[Students Per Fall]]</f>
        <v>495</v>
      </c>
      <c r="AJ14" s="28">
        <f t="shared" si="21"/>
        <v>95040</v>
      </c>
      <c r="AK14" s="23">
        <f>GrantData[[#This Row],[Students Per Spring]]</f>
        <v>459</v>
      </c>
      <c r="AL14" s="28">
        <f t="shared" si="22"/>
        <v>88128</v>
      </c>
      <c r="AM14" s="23">
        <f t="shared" si="23"/>
        <v>1081</v>
      </c>
      <c r="AN14" s="28">
        <f t="shared" si="23"/>
        <v>207552</v>
      </c>
      <c r="AO14" s="17" t="s">
        <v>52</v>
      </c>
      <c r="AP14" s="23">
        <f t="shared" ca="1" si="16"/>
        <v>413</v>
      </c>
      <c r="AQ14" s="23">
        <f t="shared" ca="1" si="16"/>
        <v>205</v>
      </c>
      <c r="AR14" s="23">
        <f t="shared" ca="1" si="16"/>
        <v>166</v>
      </c>
      <c r="AS14" s="23">
        <f t="shared" ca="1" si="18"/>
        <v>784</v>
      </c>
      <c r="AT14" s="33">
        <v>223.65</v>
      </c>
      <c r="AU14" s="23">
        <f ca="1">IF(GrantData[[#This Row],[Sustainability Check 1 (2021-2022) Status]]="Continued", GrantData[[#This Row],[Check 1 Students Summer]], 0)</f>
        <v>413</v>
      </c>
      <c r="AV14" s="28">
        <f ca="1">GrantData[[#This Row],[Summer 2021 Students]]*GrantData[[#This Row],[Check 1 Price Check]]</f>
        <v>92367.45</v>
      </c>
      <c r="AW14" s="23">
        <f ca="1">IF(GrantData[[#This Row],[Sustainability Check 1 (2021-2022) Status]]="Continued", GrantData[[#This Row],[Check 1 Students Fall]], 0)</f>
        <v>205</v>
      </c>
      <c r="AX14" s="28">
        <f t="shared" ca="1" si="24"/>
        <v>39360</v>
      </c>
      <c r="AY14" s="23">
        <f ca="1">IF(GrantData[[#This Row],[Sustainability Check 1 (2021-2022) Status]]="Continued", GrantData[[#This Row],[Check 1 Students Spring]], 0)</f>
        <v>166</v>
      </c>
      <c r="AZ14" s="28">
        <f t="shared" ca="1" si="25"/>
        <v>31872</v>
      </c>
      <c r="BA14" s="23">
        <f t="shared" ca="1" si="26"/>
        <v>784</v>
      </c>
      <c r="BB14" s="28">
        <f t="shared" ca="1" si="26"/>
        <v>163599.45000000001</v>
      </c>
      <c r="BC14" s="34">
        <f>GrantData[[#This Row],[Total AY 2018-2019 Students]]+GrantData[[#This Row],[Total AY 2019-2020 Students]]+GrantData[[#This Row],[Total AY 2020-2021 Students]]</f>
        <v>2621</v>
      </c>
      <c r="BD14" s="28">
        <f ca="1">GrantData[[#This Row],[Total AY 2018-2019 Savings]]+GrantData[[#This Row],[Total AY 2019-2020 Savings]]+GrantData[[#This Row],[Total AY 2020-2021 Savings]]+GrantData[[#This Row],[Total AY 2021-2022 Savings]]</f>
        <v>666831.44999999995</v>
      </c>
      <c r="BE14" s="28">
        <f ca="1">GrantData[[#This Row],[Grand Total Savings]]/GrantData[[#This Row],[Total Award]]</f>
        <v>102.65262469211822</v>
      </c>
      <c r="BF14" s="27"/>
      <c r="BG14" s="27"/>
      <c r="BH14" s="27"/>
      <c r="BI14" s="27"/>
      <c r="BJ14" s="27"/>
      <c r="BK14" s="27"/>
      <c r="BL14" s="27"/>
      <c r="BM14" s="27"/>
      <c r="CC14" s="27"/>
      <c r="CD14" s="27"/>
      <c r="CE14" s="27"/>
      <c r="CF14" s="27"/>
    </row>
    <row r="15" spans="1:84" x14ac:dyDescent="0.25">
      <c r="A15" s="17">
        <v>14</v>
      </c>
      <c r="B15" s="17" t="s">
        <v>47</v>
      </c>
      <c r="C15" s="26" t="s">
        <v>288</v>
      </c>
      <c r="D15" s="26" t="s">
        <v>262</v>
      </c>
      <c r="E15" s="14">
        <v>25437</v>
      </c>
      <c r="F15" s="35" t="s">
        <v>274</v>
      </c>
      <c r="G15" s="27" t="s">
        <v>275</v>
      </c>
      <c r="H15" s="35" t="s">
        <v>83</v>
      </c>
      <c r="I15" s="35" t="s">
        <v>84</v>
      </c>
      <c r="J15" s="35" t="s">
        <v>85</v>
      </c>
      <c r="K15" s="27" t="s">
        <v>63</v>
      </c>
      <c r="L15" s="27" t="s">
        <v>51</v>
      </c>
      <c r="M15" s="27" t="s">
        <v>51</v>
      </c>
      <c r="N15" s="28">
        <v>43296</v>
      </c>
      <c r="O15" s="27">
        <v>640</v>
      </c>
      <c r="P15" s="28">
        <f t="shared" si="0"/>
        <v>67.650000000000006</v>
      </c>
      <c r="Q15" s="34">
        <v>132</v>
      </c>
      <c r="R15" s="34">
        <v>157</v>
      </c>
      <c r="S15" s="34">
        <v>374</v>
      </c>
      <c r="T15" s="27" t="s">
        <v>224</v>
      </c>
      <c r="U15" s="34">
        <f>GrantData[[#This Row],[Students Per Spring]]</f>
        <v>374</v>
      </c>
      <c r="V15" s="28">
        <f t="shared" si="1"/>
        <v>25301.100000000002</v>
      </c>
      <c r="W15" s="34">
        <f t="shared" si="2"/>
        <v>374</v>
      </c>
      <c r="X15" s="28">
        <f t="shared" si="3"/>
        <v>25301.100000000002</v>
      </c>
      <c r="Y15" s="34">
        <f>GrantData[[#This Row],[Students Per Summer]]</f>
        <v>132</v>
      </c>
      <c r="Z15" s="28">
        <f t="shared" si="4"/>
        <v>8929.8000000000011</v>
      </c>
      <c r="AA15" s="34">
        <f>GrantData[[#This Row],[Students Per Fall]]</f>
        <v>157</v>
      </c>
      <c r="AB15" s="28">
        <f t="shared" si="5"/>
        <v>10621.050000000001</v>
      </c>
      <c r="AC15" s="34">
        <f>GrantData[[#This Row],[Students Per Spring]]</f>
        <v>374</v>
      </c>
      <c r="AD15" s="28">
        <f t="shared" si="6"/>
        <v>25301.100000000002</v>
      </c>
      <c r="AE15" s="34">
        <f t="shared" si="19"/>
        <v>663</v>
      </c>
      <c r="AF15" s="28">
        <f t="shared" si="17"/>
        <v>44851.950000000004</v>
      </c>
      <c r="AG15" s="34">
        <f>GrantData[[#This Row],[Students Per Summer]]</f>
        <v>132</v>
      </c>
      <c r="AH15" s="28">
        <f t="shared" si="20"/>
        <v>8929.8000000000011</v>
      </c>
      <c r="AI15" s="23">
        <f>GrantData[[#This Row],[Students Per Fall]]</f>
        <v>157</v>
      </c>
      <c r="AJ15" s="28">
        <f t="shared" si="21"/>
        <v>10621.050000000001</v>
      </c>
      <c r="AK15" s="23">
        <f>GrantData[[#This Row],[Students Per Spring]]</f>
        <v>374</v>
      </c>
      <c r="AL15" s="28">
        <f t="shared" si="22"/>
        <v>25301.100000000002</v>
      </c>
      <c r="AM15" s="23">
        <f t="shared" si="23"/>
        <v>663</v>
      </c>
      <c r="AN15" s="28">
        <f t="shared" si="23"/>
        <v>44851.950000000004</v>
      </c>
      <c r="AO15" s="17" t="s">
        <v>52</v>
      </c>
      <c r="AP15" s="23">
        <f t="shared" ca="1" si="16"/>
        <v>386</v>
      </c>
      <c r="AQ15" s="23">
        <f t="shared" ca="1" si="16"/>
        <v>245</v>
      </c>
      <c r="AR15" s="23">
        <f t="shared" ca="1" si="16"/>
        <v>124</v>
      </c>
      <c r="AS15" s="23">
        <f t="shared" ca="1" si="18"/>
        <v>755</v>
      </c>
      <c r="AT15" s="33">
        <v>138</v>
      </c>
      <c r="AU15" s="23">
        <f ca="1">IF(GrantData[[#This Row],[Sustainability Check 1 (2021-2022) Status]]="Continued", GrantData[[#This Row],[Check 1 Students Summer]], 0)</f>
        <v>386</v>
      </c>
      <c r="AV15" s="28">
        <f ca="1">GrantData[[#This Row],[Summer 2021 Students]]*GrantData[[#This Row],[Check 1 Price Check]]</f>
        <v>53268</v>
      </c>
      <c r="AW15" s="23">
        <f ca="1">IF(GrantData[[#This Row],[Sustainability Check 1 (2021-2022) Status]]="Continued", GrantData[[#This Row],[Check 1 Students Fall]], 0)</f>
        <v>245</v>
      </c>
      <c r="AX15" s="28">
        <f t="shared" ca="1" si="24"/>
        <v>16574.25</v>
      </c>
      <c r="AY15" s="23">
        <f ca="1">IF(GrantData[[#This Row],[Sustainability Check 1 (2021-2022) Status]]="Continued", GrantData[[#This Row],[Check 1 Students Spring]], 0)</f>
        <v>124</v>
      </c>
      <c r="AZ15" s="28">
        <f t="shared" ca="1" si="25"/>
        <v>8388.6</v>
      </c>
      <c r="BA15" s="23">
        <f t="shared" ca="1" si="26"/>
        <v>755</v>
      </c>
      <c r="BB15" s="28">
        <f t="shared" ca="1" si="26"/>
        <v>78230.850000000006</v>
      </c>
      <c r="BC15" s="34">
        <f>GrantData[[#This Row],[Total AY 2018-2019 Students]]+GrantData[[#This Row],[Total AY 2019-2020 Students]]+GrantData[[#This Row],[Total AY 2020-2021 Students]]</f>
        <v>1700</v>
      </c>
      <c r="BD15" s="28">
        <f ca="1">GrantData[[#This Row],[Total AY 2018-2019 Savings]]+GrantData[[#This Row],[Total AY 2019-2020 Savings]]+GrantData[[#This Row],[Total AY 2020-2021 Savings]]+GrantData[[#This Row],[Total AY 2021-2022 Savings]]</f>
        <v>193235.85</v>
      </c>
      <c r="BE15" s="28">
        <f ca="1">GrantData[[#This Row],[Grand Total Savings]]/GrantData[[#This Row],[Total Award]]</f>
        <v>7.5966446514919213</v>
      </c>
      <c r="BF15" s="27"/>
      <c r="BG15" s="27"/>
      <c r="BH15" s="27"/>
      <c r="BI15" s="27"/>
      <c r="BJ15" s="27"/>
      <c r="BK15" s="27"/>
      <c r="BL15" s="27"/>
      <c r="BM15" s="27"/>
      <c r="CC15" s="27"/>
      <c r="CD15" s="27"/>
      <c r="CE15" s="27"/>
      <c r="CF15" s="27"/>
    </row>
    <row r="16" spans="1:84" x14ac:dyDescent="0.25">
      <c r="A16" s="17">
        <v>15</v>
      </c>
      <c r="B16" s="17" t="s">
        <v>47</v>
      </c>
      <c r="C16" s="26" t="s">
        <v>288</v>
      </c>
      <c r="D16" s="26" t="s">
        <v>263</v>
      </c>
      <c r="E16" s="14">
        <v>10442</v>
      </c>
      <c r="F16" s="35" t="s">
        <v>274</v>
      </c>
      <c r="G16" s="27" t="s">
        <v>275</v>
      </c>
      <c r="H16" s="35" t="s">
        <v>91</v>
      </c>
      <c r="I16" s="35" t="s">
        <v>92</v>
      </c>
      <c r="J16" s="35" t="s">
        <v>93</v>
      </c>
      <c r="K16" s="27" t="s">
        <v>63</v>
      </c>
      <c r="L16" s="27" t="s">
        <v>51</v>
      </c>
      <c r="M16" s="27" t="s">
        <v>51</v>
      </c>
      <c r="N16" s="28">
        <v>20840.75</v>
      </c>
      <c r="O16" s="27">
        <v>175</v>
      </c>
      <c r="P16" s="28">
        <f t="shared" si="0"/>
        <v>119.09</v>
      </c>
      <c r="Q16" s="34">
        <v>499</v>
      </c>
      <c r="R16" s="34">
        <v>468</v>
      </c>
      <c r="S16" s="34">
        <v>451</v>
      </c>
      <c r="T16" s="27" t="s">
        <v>224</v>
      </c>
      <c r="U16" s="34">
        <f>GrantData[[#This Row],[Students Per Spring]]</f>
        <v>451</v>
      </c>
      <c r="V16" s="28">
        <f t="shared" si="1"/>
        <v>53709.590000000004</v>
      </c>
      <c r="W16" s="34">
        <f t="shared" si="2"/>
        <v>451</v>
      </c>
      <c r="X16" s="28">
        <f t="shared" si="3"/>
        <v>53709.590000000004</v>
      </c>
      <c r="Y16" s="34">
        <f>GrantData[[#This Row],[Students Per Summer]]</f>
        <v>499</v>
      </c>
      <c r="Z16" s="28">
        <f t="shared" si="4"/>
        <v>59425.91</v>
      </c>
      <c r="AA16" s="34">
        <f>GrantData[[#This Row],[Students Per Fall]]</f>
        <v>468</v>
      </c>
      <c r="AB16" s="28">
        <f t="shared" si="5"/>
        <v>55734.12</v>
      </c>
      <c r="AC16" s="34">
        <f>GrantData[[#This Row],[Students Per Spring]]</f>
        <v>451</v>
      </c>
      <c r="AD16" s="28">
        <f t="shared" si="6"/>
        <v>53709.590000000004</v>
      </c>
      <c r="AE16" s="34">
        <f t="shared" si="19"/>
        <v>1418</v>
      </c>
      <c r="AF16" s="28">
        <f t="shared" si="17"/>
        <v>168869.62</v>
      </c>
      <c r="AG16" s="34">
        <f>GrantData[[#This Row],[Students Per Summer]]</f>
        <v>499</v>
      </c>
      <c r="AH16" s="28">
        <f t="shared" si="20"/>
        <v>59425.91</v>
      </c>
      <c r="AI16" s="23">
        <f>GrantData[[#This Row],[Students Per Fall]]</f>
        <v>468</v>
      </c>
      <c r="AJ16" s="28">
        <f t="shared" si="21"/>
        <v>55734.12</v>
      </c>
      <c r="AK16" s="23">
        <f>GrantData[[#This Row],[Students Per Spring]]</f>
        <v>451</v>
      </c>
      <c r="AL16" s="28">
        <f t="shared" si="22"/>
        <v>53709.590000000004</v>
      </c>
      <c r="AM16" s="23">
        <f t="shared" si="23"/>
        <v>1418</v>
      </c>
      <c r="AN16" s="28">
        <f t="shared" si="23"/>
        <v>168869.62</v>
      </c>
      <c r="AO16" s="17" t="s">
        <v>52</v>
      </c>
      <c r="AP16" s="23">
        <f t="shared" ca="1" si="16"/>
        <v>117</v>
      </c>
      <c r="AQ16" s="23">
        <f t="shared" ca="1" si="16"/>
        <v>473</v>
      </c>
      <c r="AR16" s="23">
        <f t="shared" ca="1" si="16"/>
        <v>148</v>
      </c>
      <c r="AS16" s="23">
        <f t="shared" ca="1" si="18"/>
        <v>738</v>
      </c>
      <c r="AT16" s="33">
        <v>119.09</v>
      </c>
      <c r="AU16" s="23">
        <f ca="1">IF(GrantData[[#This Row],[Sustainability Check 1 (2021-2022) Status]]="Continued", GrantData[[#This Row],[Check 1 Students Summer]], 0)</f>
        <v>117</v>
      </c>
      <c r="AV16" s="28">
        <f ca="1">GrantData[[#This Row],[Summer 2021 Students]]*GrantData[[#This Row],[Check 1 Price Check]]</f>
        <v>13933.53</v>
      </c>
      <c r="AW16" s="23">
        <f ca="1">IF(GrantData[[#This Row],[Sustainability Check 1 (2021-2022) Status]]="Continued", GrantData[[#This Row],[Check 1 Students Fall]], 0)</f>
        <v>473</v>
      </c>
      <c r="AX16" s="28">
        <f t="shared" ca="1" si="24"/>
        <v>56329.57</v>
      </c>
      <c r="AY16" s="23">
        <f ca="1">IF(GrantData[[#This Row],[Sustainability Check 1 (2021-2022) Status]]="Continued", GrantData[[#This Row],[Check 1 Students Spring]], 0)</f>
        <v>148</v>
      </c>
      <c r="AZ16" s="28">
        <f t="shared" ca="1" si="25"/>
        <v>17625.32</v>
      </c>
      <c r="BA16" s="23">
        <f t="shared" ca="1" si="26"/>
        <v>738</v>
      </c>
      <c r="BB16" s="28">
        <f t="shared" ca="1" si="26"/>
        <v>87888.420000000013</v>
      </c>
      <c r="BC16" s="34">
        <f>GrantData[[#This Row],[Total AY 2018-2019 Students]]+GrantData[[#This Row],[Total AY 2019-2020 Students]]+GrantData[[#This Row],[Total AY 2020-2021 Students]]</f>
        <v>3287</v>
      </c>
      <c r="BD16" s="28">
        <f ca="1">GrantData[[#This Row],[Total AY 2018-2019 Savings]]+GrantData[[#This Row],[Total AY 2019-2020 Savings]]+GrantData[[#This Row],[Total AY 2020-2021 Savings]]+GrantData[[#This Row],[Total AY 2021-2022 Savings]]</f>
        <v>479337.25</v>
      </c>
      <c r="BE16" s="28">
        <f ca="1">GrantData[[#This Row],[Grand Total Savings]]/GrantData[[#This Row],[Total Award]]</f>
        <v>45.904735682819386</v>
      </c>
      <c r="BF16" s="27"/>
      <c r="BG16" s="27"/>
      <c r="BH16" s="27"/>
      <c r="BI16" s="27"/>
      <c r="BJ16" s="27"/>
      <c r="BK16" s="27"/>
      <c r="BL16" s="27"/>
      <c r="BM16" s="27"/>
      <c r="CC16" s="27"/>
      <c r="CD16" s="27"/>
      <c r="CE16" s="27"/>
      <c r="CF16" s="27"/>
    </row>
    <row r="17" spans="1:84" x14ac:dyDescent="0.25">
      <c r="A17" s="17">
        <v>16</v>
      </c>
      <c r="B17" s="17" t="s">
        <v>47</v>
      </c>
      <c r="C17" s="26" t="s">
        <v>288</v>
      </c>
      <c r="D17" s="26" t="s">
        <v>264</v>
      </c>
      <c r="E17" s="14">
        <v>28697</v>
      </c>
      <c r="F17" s="35" t="s">
        <v>274</v>
      </c>
      <c r="G17" s="27" t="s">
        <v>275</v>
      </c>
      <c r="H17" s="35" t="s">
        <v>94</v>
      </c>
      <c r="I17" s="35" t="s">
        <v>95</v>
      </c>
      <c r="J17" s="35" t="s">
        <v>62</v>
      </c>
      <c r="K17" s="27" t="s">
        <v>63</v>
      </c>
      <c r="L17" s="27" t="s">
        <v>51</v>
      </c>
      <c r="M17" s="27" t="s">
        <v>51</v>
      </c>
      <c r="N17" s="28">
        <v>236646</v>
      </c>
      <c r="O17" s="23">
        <v>1200</v>
      </c>
      <c r="P17" s="28">
        <f t="shared" si="0"/>
        <v>197.20500000000001</v>
      </c>
      <c r="Q17" s="34">
        <v>402</v>
      </c>
      <c r="R17" s="34">
        <v>281</v>
      </c>
      <c r="S17" s="34">
        <v>209</v>
      </c>
      <c r="T17" s="27" t="s">
        <v>224</v>
      </c>
      <c r="U17" s="34">
        <f>GrantData[[#This Row],[Students Per Spring]]</f>
        <v>209</v>
      </c>
      <c r="V17" s="28">
        <f t="shared" si="1"/>
        <v>41215.845000000001</v>
      </c>
      <c r="W17" s="34">
        <f t="shared" si="2"/>
        <v>209</v>
      </c>
      <c r="X17" s="28">
        <f t="shared" si="3"/>
        <v>41215.845000000001</v>
      </c>
      <c r="Y17" s="34">
        <f>GrantData[[#This Row],[Students Per Summer]]</f>
        <v>402</v>
      </c>
      <c r="Z17" s="28">
        <f t="shared" si="4"/>
        <v>79276.41</v>
      </c>
      <c r="AA17" s="34">
        <f>GrantData[[#This Row],[Students Per Fall]]</f>
        <v>281</v>
      </c>
      <c r="AB17" s="28">
        <f t="shared" si="5"/>
        <v>55414.605000000003</v>
      </c>
      <c r="AC17" s="34">
        <f>GrantData[[#This Row],[Students Per Spring]]</f>
        <v>209</v>
      </c>
      <c r="AD17" s="28">
        <f t="shared" si="6"/>
        <v>41215.845000000001</v>
      </c>
      <c r="AE17" s="34">
        <f t="shared" si="19"/>
        <v>892</v>
      </c>
      <c r="AF17" s="28">
        <f t="shared" si="17"/>
        <v>175906.86000000002</v>
      </c>
      <c r="AG17" s="34">
        <f>GrantData[[#This Row],[Students Per Summer]]</f>
        <v>402</v>
      </c>
      <c r="AH17" s="28">
        <f t="shared" si="20"/>
        <v>79276.41</v>
      </c>
      <c r="AI17" s="23">
        <f>GrantData[[#This Row],[Students Per Fall]]</f>
        <v>281</v>
      </c>
      <c r="AJ17" s="28">
        <f t="shared" si="21"/>
        <v>55414.605000000003</v>
      </c>
      <c r="AK17" s="23">
        <f>GrantData[[#This Row],[Students Per Spring]]</f>
        <v>209</v>
      </c>
      <c r="AL17" s="28">
        <f t="shared" si="22"/>
        <v>41215.845000000001</v>
      </c>
      <c r="AM17" s="23">
        <f t="shared" si="23"/>
        <v>892</v>
      </c>
      <c r="AN17" s="28">
        <f t="shared" si="23"/>
        <v>175906.86000000002</v>
      </c>
      <c r="AO17" s="17" t="s">
        <v>52</v>
      </c>
      <c r="AP17" s="23">
        <f t="shared" ca="1" si="16"/>
        <v>129</v>
      </c>
      <c r="AQ17" s="23">
        <f t="shared" ca="1" si="16"/>
        <v>224</v>
      </c>
      <c r="AR17" s="23">
        <f t="shared" ca="1" si="16"/>
        <v>121</v>
      </c>
      <c r="AS17" s="23">
        <f t="shared" ca="1" si="18"/>
        <v>474</v>
      </c>
      <c r="AT17" s="33">
        <v>261.97000000000003</v>
      </c>
      <c r="AU17" s="23">
        <f ca="1">IF(GrantData[[#This Row],[Sustainability Check 1 (2021-2022) Status]]="Continued", GrantData[[#This Row],[Check 1 Students Summer]], 0)</f>
        <v>129</v>
      </c>
      <c r="AV17" s="28">
        <f ca="1">GrantData[[#This Row],[Summer 2021 Students]]*GrantData[[#This Row],[Check 1 Price Check]]</f>
        <v>33794.130000000005</v>
      </c>
      <c r="AW17" s="23">
        <f ca="1">IF(GrantData[[#This Row],[Sustainability Check 1 (2021-2022) Status]]="Continued", GrantData[[#This Row],[Check 1 Students Fall]], 0)</f>
        <v>224</v>
      </c>
      <c r="AX17" s="28">
        <f t="shared" ca="1" si="24"/>
        <v>44173.920000000006</v>
      </c>
      <c r="AY17" s="23">
        <f ca="1">IF(GrantData[[#This Row],[Sustainability Check 1 (2021-2022) Status]]="Continued", GrantData[[#This Row],[Check 1 Students Spring]], 0)</f>
        <v>121</v>
      </c>
      <c r="AZ17" s="28">
        <f t="shared" ca="1" si="25"/>
        <v>23861.805</v>
      </c>
      <c r="BA17" s="23">
        <f t="shared" ca="1" si="26"/>
        <v>474</v>
      </c>
      <c r="BB17" s="28">
        <f ca="1">AV17+AX17+AZ17</f>
        <v>101829.85500000001</v>
      </c>
      <c r="BC17" s="34">
        <f>GrantData[[#This Row],[Total AY 2018-2019 Students]]+GrantData[[#This Row],[Total AY 2019-2020 Students]]+GrantData[[#This Row],[Total AY 2020-2021 Students]]</f>
        <v>1993</v>
      </c>
      <c r="BD17" s="28">
        <f ca="1">GrantData[[#This Row],[Total AY 2018-2019 Savings]]+GrantData[[#This Row],[Total AY 2019-2020 Savings]]+GrantData[[#This Row],[Total AY 2020-2021 Savings]]+GrantData[[#This Row],[Total AY 2021-2022 Savings]]</f>
        <v>494859.42000000004</v>
      </c>
      <c r="BE17" s="28">
        <f ca="1">GrantData[[#This Row],[Grand Total Savings]]/GrantData[[#This Row],[Total Award]]</f>
        <v>17.244291040875353</v>
      </c>
      <c r="BF17" s="27"/>
      <c r="BG17" s="27"/>
      <c r="BH17" s="27"/>
      <c r="BI17" s="27"/>
      <c r="BJ17" s="27"/>
      <c r="BK17" s="27"/>
      <c r="BL17" s="27"/>
      <c r="BM17" s="27"/>
      <c r="CC17" s="27"/>
      <c r="CD17" s="27"/>
      <c r="CE17" s="27"/>
      <c r="CF17" s="27"/>
    </row>
    <row r="18" spans="1:84" x14ac:dyDescent="0.25">
      <c r="A18" s="17">
        <v>17</v>
      </c>
      <c r="B18" s="17" t="s">
        <v>47</v>
      </c>
      <c r="C18" s="26" t="s">
        <v>288</v>
      </c>
      <c r="D18" s="26" t="s">
        <v>265</v>
      </c>
      <c r="E18" s="14">
        <v>11405</v>
      </c>
      <c r="F18" s="35" t="s">
        <v>274</v>
      </c>
      <c r="G18" s="27" t="s">
        <v>275</v>
      </c>
      <c r="H18" s="35" t="s">
        <v>96</v>
      </c>
      <c r="I18" s="35" t="s">
        <v>97</v>
      </c>
      <c r="J18" s="35" t="s">
        <v>98</v>
      </c>
      <c r="K18" s="27" t="s">
        <v>63</v>
      </c>
      <c r="L18" s="27" t="s">
        <v>51</v>
      </c>
      <c r="M18" s="27" t="s">
        <v>51</v>
      </c>
      <c r="N18" s="28">
        <v>25847.5</v>
      </c>
      <c r="O18" s="27">
        <v>245</v>
      </c>
      <c r="P18" s="28">
        <f t="shared" si="0"/>
        <v>105.5</v>
      </c>
      <c r="Q18" s="34">
        <v>500</v>
      </c>
      <c r="R18" s="34">
        <v>272</v>
      </c>
      <c r="S18" s="34">
        <v>115</v>
      </c>
      <c r="T18" s="27" t="s">
        <v>224</v>
      </c>
      <c r="U18" s="34">
        <f>GrantData[[#This Row],[Students Per Spring]]</f>
        <v>115</v>
      </c>
      <c r="V18" s="28">
        <f t="shared" si="1"/>
        <v>12132.5</v>
      </c>
      <c r="W18" s="34">
        <f t="shared" si="2"/>
        <v>115</v>
      </c>
      <c r="X18" s="28">
        <f t="shared" si="3"/>
        <v>12132.5</v>
      </c>
      <c r="Y18" s="34">
        <f>GrantData[[#This Row],[Students Per Summer]]</f>
        <v>500</v>
      </c>
      <c r="Z18" s="28">
        <f t="shared" si="4"/>
        <v>52750</v>
      </c>
      <c r="AA18" s="34">
        <f>GrantData[[#This Row],[Students Per Fall]]</f>
        <v>272</v>
      </c>
      <c r="AB18" s="28">
        <f t="shared" si="5"/>
        <v>28696</v>
      </c>
      <c r="AC18" s="34">
        <f>GrantData[[#This Row],[Students Per Spring]]</f>
        <v>115</v>
      </c>
      <c r="AD18" s="28">
        <f t="shared" si="6"/>
        <v>12132.5</v>
      </c>
      <c r="AE18" s="34">
        <f t="shared" si="19"/>
        <v>887</v>
      </c>
      <c r="AF18" s="28">
        <f t="shared" si="17"/>
        <v>93578.5</v>
      </c>
      <c r="AG18" s="34">
        <f>GrantData[[#This Row],[Students Per Summer]]</f>
        <v>500</v>
      </c>
      <c r="AH18" s="28">
        <f t="shared" si="20"/>
        <v>52750</v>
      </c>
      <c r="AI18" s="23">
        <f>GrantData[[#This Row],[Students Per Fall]]</f>
        <v>272</v>
      </c>
      <c r="AJ18" s="28">
        <f t="shared" si="21"/>
        <v>28696</v>
      </c>
      <c r="AK18" s="23">
        <f>GrantData[[#This Row],[Students Per Spring]]</f>
        <v>115</v>
      </c>
      <c r="AL18" s="28">
        <f t="shared" si="22"/>
        <v>12132.5</v>
      </c>
      <c r="AM18" s="23">
        <f t="shared" si="23"/>
        <v>887</v>
      </c>
      <c r="AN18" s="28">
        <f t="shared" si="23"/>
        <v>93578.5</v>
      </c>
      <c r="AO18" s="17" t="s">
        <v>52</v>
      </c>
      <c r="AP18" s="23">
        <f t="shared" ca="1" si="16"/>
        <v>241</v>
      </c>
      <c r="AQ18" s="23">
        <f t="shared" ca="1" si="16"/>
        <v>263</v>
      </c>
      <c r="AR18" s="23">
        <f t="shared" ca="1" si="16"/>
        <v>414</v>
      </c>
      <c r="AS18" s="23">
        <f t="shared" ca="1" si="18"/>
        <v>918</v>
      </c>
      <c r="AT18" s="33">
        <v>116.09</v>
      </c>
      <c r="AU18" s="23">
        <f ca="1">IF(GrantData[[#This Row],[Sustainability Check 1 (2021-2022) Status]]="Continued", GrantData[[#This Row],[Check 1 Students Summer]], 0)</f>
        <v>241</v>
      </c>
      <c r="AV18" s="28">
        <f ca="1">GrantData[[#This Row],[Summer 2021 Students]]*GrantData[[#This Row],[Check 1 Price Check]]</f>
        <v>27977.690000000002</v>
      </c>
      <c r="AW18" s="23">
        <f ca="1">IF(GrantData[[#This Row],[Sustainability Check 1 (2021-2022) Status]]="Continued", GrantData[[#This Row],[Check 1 Students Fall]], 0)</f>
        <v>263</v>
      </c>
      <c r="AX18" s="28">
        <f t="shared" ca="1" si="24"/>
        <v>27746.5</v>
      </c>
      <c r="AY18" s="23">
        <f ca="1">IF(GrantData[[#This Row],[Sustainability Check 1 (2021-2022) Status]]="Continued", GrantData[[#This Row],[Check 1 Students Spring]], 0)</f>
        <v>414</v>
      </c>
      <c r="AZ18" s="28">
        <f t="shared" ca="1" si="25"/>
        <v>43677</v>
      </c>
      <c r="BA18" s="23">
        <f t="shared" ca="1" si="26"/>
        <v>918</v>
      </c>
      <c r="BB18" s="28">
        <f t="shared" ca="1" si="26"/>
        <v>99401.19</v>
      </c>
      <c r="BC18" s="34">
        <f>GrantData[[#This Row],[Total AY 2018-2019 Students]]+GrantData[[#This Row],[Total AY 2019-2020 Students]]+GrantData[[#This Row],[Total AY 2020-2021 Students]]</f>
        <v>1889</v>
      </c>
      <c r="BD18" s="28">
        <f ca="1">GrantData[[#This Row],[Total AY 2018-2019 Savings]]+GrantData[[#This Row],[Total AY 2019-2020 Savings]]+GrantData[[#This Row],[Total AY 2020-2021 Savings]]+GrantData[[#This Row],[Total AY 2021-2022 Savings]]</f>
        <v>298690.69</v>
      </c>
      <c r="BE18" s="28">
        <f ca="1">GrantData[[#This Row],[Grand Total Savings]]/GrantData[[#This Row],[Total Award]]</f>
        <v>26.189451117930734</v>
      </c>
      <c r="BF18" s="27"/>
      <c r="BG18" s="27"/>
      <c r="BH18" s="27"/>
      <c r="BI18" s="27"/>
      <c r="BJ18" s="27"/>
      <c r="BK18" s="27"/>
      <c r="BL18" s="27"/>
      <c r="BM18" s="27"/>
      <c r="CC18" s="27"/>
      <c r="CD18" s="27"/>
      <c r="CE18" s="27"/>
      <c r="CF18" s="27"/>
    </row>
    <row r="19" spans="1:84" x14ac:dyDescent="0.25">
      <c r="A19" s="17">
        <v>18</v>
      </c>
      <c r="B19" s="17" t="s">
        <v>47</v>
      </c>
      <c r="C19" s="26" t="s">
        <v>288</v>
      </c>
      <c r="D19" s="26" t="s">
        <v>266</v>
      </c>
      <c r="E19" s="14">
        <v>21768</v>
      </c>
      <c r="F19" s="35" t="s">
        <v>274</v>
      </c>
      <c r="G19" s="27" t="s">
        <v>275</v>
      </c>
      <c r="H19" s="35" t="s">
        <v>99</v>
      </c>
      <c r="I19" s="35" t="s">
        <v>100</v>
      </c>
      <c r="J19" s="35" t="s">
        <v>79</v>
      </c>
      <c r="K19" s="27" t="s">
        <v>63</v>
      </c>
      <c r="L19" s="27" t="s">
        <v>63</v>
      </c>
      <c r="M19" s="27" t="s">
        <v>63</v>
      </c>
      <c r="N19" s="28">
        <v>22500</v>
      </c>
      <c r="O19" s="27">
        <v>75</v>
      </c>
      <c r="P19" s="28">
        <f t="shared" si="0"/>
        <v>300</v>
      </c>
      <c r="Q19" s="34">
        <v>144</v>
      </c>
      <c r="R19" s="34">
        <v>316</v>
      </c>
      <c r="S19" s="34">
        <v>187</v>
      </c>
      <c r="T19" s="27" t="s">
        <v>224</v>
      </c>
      <c r="U19" s="34">
        <f>GrantData[[#This Row],[Students Per Spring]]</f>
        <v>187</v>
      </c>
      <c r="V19" s="28">
        <f t="shared" si="1"/>
        <v>56100</v>
      </c>
      <c r="W19" s="34">
        <f t="shared" si="2"/>
        <v>187</v>
      </c>
      <c r="X19" s="28">
        <f t="shared" si="3"/>
        <v>56100</v>
      </c>
      <c r="Y19" s="34">
        <f>GrantData[[#This Row],[Students Per Summer]]</f>
        <v>144</v>
      </c>
      <c r="Z19" s="28">
        <f t="shared" si="4"/>
        <v>43200</v>
      </c>
      <c r="AA19" s="34">
        <f>GrantData[[#This Row],[Students Per Fall]]</f>
        <v>316</v>
      </c>
      <c r="AB19" s="28">
        <f t="shared" si="5"/>
        <v>94800</v>
      </c>
      <c r="AC19" s="34">
        <f>GrantData[[#This Row],[Students Per Spring]]</f>
        <v>187</v>
      </c>
      <c r="AD19" s="28">
        <f t="shared" si="6"/>
        <v>56100</v>
      </c>
      <c r="AE19" s="34">
        <v>0</v>
      </c>
      <c r="AF19" s="28">
        <f t="shared" si="17"/>
        <v>194100</v>
      </c>
      <c r="AG19" s="34">
        <v>0</v>
      </c>
      <c r="AH19" s="28">
        <v>0</v>
      </c>
      <c r="AI19" s="23">
        <v>0</v>
      </c>
      <c r="AJ19" s="28">
        <v>0</v>
      </c>
      <c r="AK19" s="23">
        <v>0</v>
      </c>
      <c r="AL19" s="28">
        <v>0</v>
      </c>
      <c r="AM19" s="23">
        <v>0</v>
      </c>
      <c r="AN19" s="28">
        <v>0</v>
      </c>
      <c r="AO19" s="17" t="s">
        <v>52</v>
      </c>
      <c r="AP19" s="23">
        <f t="shared" ca="1" si="16"/>
        <v>345</v>
      </c>
      <c r="AQ19" s="23">
        <f t="shared" ca="1" si="16"/>
        <v>356</v>
      </c>
      <c r="AR19" s="23">
        <f t="shared" ca="1" si="16"/>
        <v>493</v>
      </c>
      <c r="AS19" s="23">
        <f t="shared" ca="1" si="18"/>
        <v>1194</v>
      </c>
      <c r="AT19" s="33">
        <v>390.5</v>
      </c>
      <c r="AU19" s="23">
        <f ca="1">IF(GrantData[[#This Row],[Sustainability Check 1 (2021-2022) Status]]="Continued", GrantData[[#This Row],[Check 1 Students Summer]], 0)</f>
        <v>345</v>
      </c>
      <c r="AV19" s="28">
        <f ca="1">GrantData[[#This Row],[Summer 2021 Students]]*GrantData[[#This Row],[Check 1 Price Check]]</f>
        <v>134722.5</v>
      </c>
      <c r="AW19" s="23">
        <f ca="1">IF(GrantData[[#This Row],[Sustainability Check 1 (2021-2022) Status]]="Continued", GrantData[[#This Row],[Check 1 Students Fall]], 0)</f>
        <v>356</v>
      </c>
      <c r="AX19" s="28">
        <v>0</v>
      </c>
      <c r="AY19" s="23">
        <f ca="1">IF(GrantData[[#This Row],[Sustainability Check 1 (2021-2022) Status]]="Continued", GrantData[[#This Row],[Check 1 Students Spring]], 0)</f>
        <v>493</v>
      </c>
      <c r="AZ19" s="28">
        <v>0</v>
      </c>
      <c r="BA19" s="23">
        <v>0</v>
      </c>
      <c r="BB19" s="28">
        <v>0</v>
      </c>
      <c r="BC19" s="34">
        <f>GrantData[[#This Row],[Total AY 2018-2019 Students]]+GrantData[[#This Row],[Total AY 2019-2020 Students]]+GrantData[[#This Row],[Total AY 2020-2021 Students]]</f>
        <v>187</v>
      </c>
      <c r="BD19" s="28">
        <f>GrantData[[#This Row],[Total AY 2018-2019 Savings]]+GrantData[[#This Row],[Total AY 2019-2020 Savings]]+GrantData[[#This Row],[Total AY 2020-2021 Savings]]+GrantData[[#This Row],[Total AY 2021-2022 Savings]]</f>
        <v>250200</v>
      </c>
      <c r="BE19" s="28">
        <f>GrantData[[#This Row],[Grand Total Savings]]/GrantData[[#This Row],[Total Award]]</f>
        <v>11.49393605292172</v>
      </c>
      <c r="BF19" s="27"/>
      <c r="BG19" s="27"/>
      <c r="BH19" s="27"/>
      <c r="BI19" s="27"/>
      <c r="BJ19" s="27"/>
      <c r="BK19" s="27"/>
      <c r="BL19" s="27"/>
      <c r="BM19" s="27"/>
      <c r="CC19" s="27"/>
      <c r="CD19" s="27"/>
      <c r="CE19" s="27"/>
      <c r="CF19" s="27"/>
    </row>
    <row r="20" spans="1:84" x14ac:dyDescent="0.25">
      <c r="A20" s="17">
        <v>19</v>
      </c>
      <c r="B20" s="17" t="s">
        <v>47</v>
      </c>
      <c r="C20" s="26" t="s">
        <v>288</v>
      </c>
      <c r="D20" s="26" t="s">
        <v>267</v>
      </c>
      <c r="E20" s="14">
        <v>13191</v>
      </c>
      <c r="F20" s="35" t="s">
        <v>274</v>
      </c>
      <c r="G20" s="27" t="s">
        <v>275</v>
      </c>
      <c r="H20" s="35" t="s">
        <v>101</v>
      </c>
      <c r="I20" s="35" t="s">
        <v>102</v>
      </c>
      <c r="J20" s="35" t="s">
        <v>79</v>
      </c>
      <c r="K20" s="27" t="s">
        <v>63</v>
      </c>
      <c r="L20" s="27" t="s">
        <v>51</v>
      </c>
      <c r="M20" s="27" t="s">
        <v>51</v>
      </c>
      <c r="N20" s="28">
        <v>16339.2</v>
      </c>
      <c r="O20" s="27">
        <v>96</v>
      </c>
      <c r="P20" s="28">
        <f t="shared" si="0"/>
        <v>170.20000000000002</v>
      </c>
      <c r="Q20" s="34">
        <v>169</v>
      </c>
      <c r="R20" s="34">
        <v>380</v>
      </c>
      <c r="S20" s="34">
        <v>418</v>
      </c>
      <c r="T20" s="27" t="s">
        <v>224</v>
      </c>
      <c r="U20" s="34">
        <f>GrantData[[#This Row],[Students Per Spring]]</f>
        <v>418</v>
      </c>
      <c r="V20" s="28">
        <f t="shared" si="1"/>
        <v>71143.600000000006</v>
      </c>
      <c r="W20" s="34">
        <f t="shared" si="2"/>
        <v>418</v>
      </c>
      <c r="X20" s="28">
        <f t="shared" si="3"/>
        <v>71143.600000000006</v>
      </c>
      <c r="Y20" s="34">
        <f>GrantData[[#This Row],[Students Per Summer]]</f>
        <v>169</v>
      </c>
      <c r="Z20" s="28">
        <f t="shared" si="4"/>
        <v>28763.800000000003</v>
      </c>
      <c r="AA20" s="34">
        <f>GrantData[[#This Row],[Students Per Fall]]</f>
        <v>380</v>
      </c>
      <c r="AB20" s="28">
        <f t="shared" si="5"/>
        <v>64676.000000000007</v>
      </c>
      <c r="AC20" s="34">
        <f>GrantData[[#This Row],[Students Per Spring]]</f>
        <v>418</v>
      </c>
      <c r="AD20" s="28">
        <f t="shared" si="6"/>
        <v>71143.600000000006</v>
      </c>
      <c r="AE20" s="34">
        <f t="shared" ref="AE20:AE50" si="27">Y20+AA20+AC20</f>
        <v>967</v>
      </c>
      <c r="AF20" s="28">
        <f t="shared" si="17"/>
        <v>164583.40000000002</v>
      </c>
      <c r="AG20" s="34">
        <f>GrantData[[#This Row],[Students Per Summer]]</f>
        <v>169</v>
      </c>
      <c r="AH20" s="28">
        <f t="shared" ref="AH20:AH51" si="28">$P20*AG20</f>
        <v>28763.800000000003</v>
      </c>
      <c r="AI20" s="23">
        <f>GrantData[[#This Row],[Students Per Fall]]</f>
        <v>380</v>
      </c>
      <c r="AJ20" s="28">
        <f t="shared" ref="AJ20:AJ51" si="29">$P20*AI20</f>
        <v>64676.000000000007</v>
      </c>
      <c r="AK20" s="23">
        <f>GrantData[[#This Row],[Students Per Spring]]</f>
        <v>418</v>
      </c>
      <c r="AL20" s="28">
        <f t="shared" ref="AL20:AL51" si="30">$P20*AK20</f>
        <v>71143.600000000006</v>
      </c>
      <c r="AM20" s="23">
        <f t="shared" ref="AM20:AM51" si="31">AG20+AI20+AK20</f>
        <v>967</v>
      </c>
      <c r="AN20" s="28">
        <f t="shared" ref="AN20:AN51" si="32">AH20+AJ20+AL20</f>
        <v>164583.40000000002</v>
      </c>
      <c r="AO20" s="17" t="s">
        <v>52</v>
      </c>
      <c r="AP20" s="23">
        <f t="shared" ca="1" si="16"/>
        <v>237</v>
      </c>
      <c r="AQ20" s="23">
        <f t="shared" ca="1" si="16"/>
        <v>298</v>
      </c>
      <c r="AR20" s="23">
        <f t="shared" ca="1" si="16"/>
        <v>293</v>
      </c>
      <c r="AS20" s="23">
        <f t="shared" ca="1" si="18"/>
        <v>828</v>
      </c>
      <c r="AT20" s="33">
        <v>173.85</v>
      </c>
      <c r="AU20" s="23">
        <f ca="1">IF(GrantData[[#This Row],[Sustainability Check 1 (2021-2022) Status]]="Continued", GrantData[[#This Row],[Check 1 Students Summer]], 0)</f>
        <v>237</v>
      </c>
      <c r="AV20" s="28">
        <f ca="1">GrantData[[#This Row],[Summer 2021 Students]]*GrantData[[#This Row],[Check 1 Price Check]]</f>
        <v>41202.449999999997</v>
      </c>
      <c r="AW20" s="23">
        <f ca="1">IF(GrantData[[#This Row],[Sustainability Check 1 (2021-2022) Status]]="Continued", GrantData[[#This Row],[Check 1 Students Fall]], 0)</f>
        <v>298</v>
      </c>
      <c r="AX20" s="28">
        <f t="shared" ref="AX20:AX51" ca="1" si="33">$P20*AW20</f>
        <v>50719.600000000006</v>
      </c>
      <c r="AY20" s="23">
        <f ca="1">IF(GrantData[[#This Row],[Sustainability Check 1 (2021-2022) Status]]="Continued", GrantData[[#This Row],[Check 1 Students Spring]], 0)</f>
        <v>293</v>
      </c>
      <c r="AZ20" s="28">
        <f t="shared" ref="AZ20:AZ51" ca="1" si="34">$P20*AY20</f>
        <v>49868.600000000006</v>
      </c>
      <c r="BA20" s="23">
        <f t="shared" ref="BA20:BA51" ca="1" si="35">AU20+AW20+AY20</f>
        <v>828</v>
      </c>
      <c r="BB20" s="28">
        <f t="shared" ref="BB20:BB51" ca="1" si="36">AV20+AX20+AZ20</f>
        <v>141790.65000000002</v>
      </c>
      <c r="BC20" s="34">
        <f>GrantData[[#This Row],[Total AY 2018-2019 Students]]+GrantData[[#This Row],[Total AY 2019-2020 Students]]+GrantData[[#This Row],[Total AY 2020-2021 Students]]</f>
        <v>2352</v>
      </c>
      <c r="BD20" s="28">
        <f ca="1">GrantData[[#This Row],[Total AY 2018-2019 Savings]]+GrantData[[#This Row],[Total AY 2019-2020 Savings]]+GrantData[[#This Row],[Total AY 2020-2021 Savings]]+GrantData[[#This Row],[Total AY 2021-2022 Savings]]</f>
        <v>542101.05000000005</v>
      </c>
      <c r="BE20" s="28">
        <f ca="1">GrantData[[#This Row],[Grand Total Savings]]/GrantData[[#This Row],[Total Award]]</f>
        <v>41.096281555606097</v>
      </c>
      <c r="BF20" s="27"/>
      <c r="BG20" s="27"/>
      <c r="BH20" s="27"/>
      <c r="BI20" s="27"/>
      <c r="BJ20" s="27"/>
      <c r="BK20" s="27"/>
      <c r="BL20" s="27"/>
      <c r="BM20" s="27"/>
      <c r="CC20" s="27"/>
      <c r="CD20" s="27"/>
      <c r="CE20" s="27"/>
      <c r="CF20" s="27"/>
    </row>
    <row r="21" spans="1:84" x14ac:dyDescent="0.25">
      <c r="A21" s="17">
        <v>20</v>
      </c>
      <c r="B21" s="17" t="s">
        <v>47</v>
      </c>
      <c r="C21" s="26" t="s">
        <v>288</v>
      </c>
      <c r="D21" s="26" t="s">
        <v>268</v>
      </c>
      <c r="E21" s="14">
        <v>16084</v>
      </c>
      <c r="F21" s="35" t="s">
        <v>274</v>
      </c>
      <c r="G21" s="27" t="s">
        <v>275</v>
      </c>
      <c r="H21" s="35" t="s">
        <v>103</v>
      </c>
      <c r="I21" s="35" t="s">
        <v>104</v>
      </c>
      <c r="J21" s="35" t="s">
        <v>93</v>
      </c>
      <c r="K21" s="27" t="s">
        <v>63</v>
      </c>
      <c r="L21" s="27" t="s">
        <v>63</v>
      </c>
      <c r="M21" s="27" t="s">
        <v>51</v>
      </c>
      <c r="N21" s="28">
        <v>13875</v>
      </c>
      <c r="O21" s="27">
        <v>300</v>
      </c>
      <c r="P21" s="28">
        <f t="shared" si="0"/>
        <v>46.25</v>
      </c>
      <c r="Q21" s="34">
        <v>460</v>
      </c>
      <c r="R21" s="34">
        <v>179</v>
      </c>
      <c r="S21" s="34">
        <v>244</v>
      </c>
      <c r="T21" s="27" t="s">
        <v>224</v>
      </c>
      <c r="U21" s="34">
        <f>GrantData[[#This Row],[Students Per Spring]]</f>
        <v>244</v>
      </c>
      <c r="V21" s="28">
        <f t="shared" si="1"/>
        <v>11285</v>
      </c>
      <c r="W21" s="34">
        <f t="shared" si="2"/>
        <v>244</v>
      </c>
      <c r="X21" s="28">
        <f t="shared" si="3"/>
        <v>11285</v>
      </c>
      <c r="Y21" s="34">
        <f>GrantData[[#This Row],[Students Per Summer]]</f>
        <v>460</v>
      </c>
      <c r="Z21" s="28">
        <f t="shared" si="4"/>
        <v>21275</v>
      </c>
      <c r="AA21" s="34">
        <f>GrantData[[#This Row],[Students Per Fall]]</f>
        <v>179</v>
      </c>
      <c r="AB21" s="28">
        <f t="shared" si="5"/>
        <v>8278.75</v>
      </c>
      <c r="AC21" s="34">
        <f>GrantData[[#This Row],[Students Per Spring]]</f>
        <v>244</v>
      </c>
      <c r="AD21" s="28">
        <f t="shared" si="6"/>
        <v>11285</v>
      </c>
      <c r="AE21" s="34">
        <f t="shared" si="27"/>
        <v>883</v>
      </c>
      <c r="AF21" s="28">
        <f t="shared" si="17"/>
        <v>40838.75</v>
      </c>
      <c r="AG21" s="34">
        <f>GrantData[[#This Row],[Students Per Summer]]</f>
        <v>460</v>
      </c>
      <c r="AH21" s="28">
        <f t="shared" si="28"/>
        <v>21275</v>
      </c>
      <c r="AI21" s="23">
        <f>GrantData[[#This Row],[Students Per Fall]]</f>
        <v>179</v>
      </c>
      <c r="AJ21" s="28">
        <f t="shared" si="29"/>
        <v>8278.75</v>
      </c>
      <c r="AK21" s="23">
        <f>GrantData[[#This Row],[Students Per Spring]]</f>
        <v>244</v>
      </c>
      <c r="AL21" s="28">
        <f t="shared" si="30"/>
        <v>11285</v>
      </c>
      <c r="AM21" s="23">
        <f t="shared" si="31"/>
        <v>883</v>
      </c>
      <c r="AN21" s="28">
        <f t="shared" si="32"/>
        <v>40838.75</v>
      </c>
      <c r="AO21" s="17" t="s">
        <v>52</v>
      </c>
      <c r="AP21" s="23">
        <f t="shared" ca="1" si="16"/>
        <v>257</v>
      </c>
      <c r="AQ21" s="23">
        <f t="shared" ca="1" si="16"/>
        <v>156</v>
      </c>
      <c r="AR21" s="23">
        <f t="shared" ca="1" si="16"/>
        <v>473</v>
      </c>
      <c r="AS21" s="23">
        <f t="shared" ca="1" si="18"/>
        <v>886</v>
      </c>
      <c r="AT21" s="33">
        <v>178</v>
      </c>
      <c r="AU21" s="23">
        <f ca="1">IF(GrantData[[#This Row],[Sustainability Check 1 (2021-2022) Status]]="Continued", GrantData[[#This Row],[Check 1 Students Summer]], 0)</f>
        <v>257</v>
      </c>
      <c r="AV21" s="28">
        <f ca="1">GrantData[[#This Row],[Summer 2021 Students]]*GrantData[[#This Row],[Check 1 Price Check]]</f>
        <v>45746</v>
      </c>
      <c r="AW21" s="23">
        <f ca="1">IF(GrantData[[#This Row],[Sustainability Check 1 (2021-2022) Status]]="Continued", GrantData[[#This Row],[Check 1 Students Fall]], 0)</f>
        <v>156</v>
      </c>
      <c r="AX21" s="28">
        <f t="shared" ca="1" si="33"/>
        <v>7215</v>
      </c>
      <c r="AY21" s="23">
        <f ca="1">IF(GrantData[[#This Row],[Sustainability Check 1 (2021-2022) Status]]="Continued", GrantData[[#This Row],[Check 1 Students Spring]], 0)</f>
        <v>473</v>
      </c>
      <c r="AZ21" s="28">
        <f t="shared" ca="1" si="34"/>
        <v>21876.25</v>
      </c>
      <c r="BA21" s="23">
        <f t="shared" ca="1" si="35"/>
        <v>886</v>
      </c>
      <c r="BB21" s="28">
        <f t="shared" ca="1" si="36"/>
        <v>74837.25</v>
      </c>
      <c r="BC21" s="34">
        <f>GrantData[[#This Row],[Total AY 2018-2019 Students]]+GrantData[[#This Row],[Total AY 2019-2020 Students]]+GrantData[[#This Row],[Total AY 2020-2021 Students]]</f>
        <v>2010</v>
      </c>
      <c r="BD21" s="28">
        <f ca="1">GrantData[[#This Row],[Total AY 2018-2019 Savings]]+GrantData[[#This Row],[Total AY 2019-2020 Savings]]+GrantData[[#This Row],[Total AY 2020-2021 Savings]]+GrantData[[#This Row],[Total AY 2021-2022 Savings]]</f>
        <v>167799.75</v>
      </c>
      <c r="BE21" s="28">
        <f ca="1">GrantData[[#This Row],[Grand Total Savings]]/GrantData[[#This Row],[Total Award]]</f>
        <v>10.432712633673216</v>
      </c>
      <c r="BF21" s="27"/>
      <c r="BG21" s="27"/>
      <c r="BH21" s="27"/>
      <c r="BI21" s="27"/>
      <c r="BJ21" s="27"/>
      <c r="BK21" s="27"/>
      <c r="BL21" s="27"/>
      <c r="BM21" s="27"/>
      <c r="CC21" s="27"/>
      <c r="CD21" s="27"/>
      <c r="CE21" s="27"/>
      <c r="CF21" s="27"/>
    </row>
    <row r="22" spans="1:84" x14ac:dyDescent="0.25">
      <c r="A22" s="17">
        <v>21</v>
      </c>
      <c r="B22" s="17" t="s">
        <v>47</v>
      </c>
      <c r="C22" s="26" t="s">
        <v>288</v>
      </c>
      <c r="D22" s="26" t="s">
        <v>249</v>
      </c>
      <c r="E22" s="14">
        <v>2441</v>
      </c>
      <c r="F22" s="35" t="s">
        <v>274</v>
      </c>
      <c r="G22" s="27" t="s">
        <v>275</v>
      </c>
      <c r="H22" s="35" t="s">
        <v>105</v>
      </c>
      <c r="I22" s="35" t="s">
        <v>106</v>
      </c>
      <c r="J22" s="35" t="s">
        <v>107</v>
      </c>
      <c r="K22" s="27" t="s">
        <v>56</v>
      </c>
      <c r="L22" s="27" t="s">
        <v>51</v>
      </c>
      <c r="M22" s="27" t="s">
        <v>51</v>
      </c>
      <c r="N22" s="28">
        <v>70000</v>
      </c>
      <c r="O22" s="27">
        <v>400</v>
      </c>
      <c r="P22" s="28">
        <f t="shared" si="0"/>
        <v>175</v>
      </c>
      <c r="Q22" s="34">
        <v>142</v>
      </c>
      <c r="R22" s="34">
        <v>327</v>
      </c>
      <c r="S22" s="34">
        <v>458</v>
      </c>
      <c r="T22" s="27" t="s">
        <v>224</v>
      </c>
      <c r="U22" s="34">
        <f>GrantData[[#This Row],[Students Per Spring]]</f>
        <v>458</v>
      </c>
      <c r="V22" s="28">
        <f t="shared" si="1"/>
        <v>80150</v>
      </c>
      <c r="W22" s="34">
        <f t="shared" si="2"/>
        <v>458</v>
      </c>
      <c r="X22" s="28">
        <f t="shared" si="3"/>
        <v>80150</v>
      </c>
      <c r="Y22" s="34">
        <f>GrantData[[#This Row],[Students Per Summer]]</f>
        <v>142</v>
      </c>
      <c r="Z22" s="28">
        <f t="shared" si="4"/>
        <v>24850</v>
      </c>
      <c r="AA22" s="34">
        <f>GrantData[[#This Row],[Students Per Fall]]</f>
        <v>327</v>
      </c>
      <c r="AB22" s="28">
        <f t="shared" si="5"/>
        <v>57225</v>
      </c>
      <c r="AC22" s="34">
        <f>GrantData[[#This Row],[Students Per Spring]]</f>
        <v>458</v>
      </c>
      <c r="AD22" s="28">
        <f t="shared" si="6"/>
        <v>80150</v>
      </c>
      <c r="AE22" s="34">
        <f t="shared" si="27"/>
        <v>927</v>
      </c>
      <c r="AF22" s="28">
        <f t="shared" si="17"/>
        <v>162225</v>
      </c>
      <c r="AG22" s="34">
        <f>GrantData[[#This Row],[Students Per Summer]]</f>
        <v>142</v>
      </c>
      <c r="AH22" s="28">
        <f t="shared" si="28"/>
        <v>24850</v>
      </c>
      <c r="AI22" s="23">
        <f>GrantData[[#This Row],[Students Per Fall]]</f>
        <v>327</v>
      </c>
      <c r="AJ22" s="28">
        <f t="shared" si="29"/>
        <v>57225</v>
      </c>
      <c r="AK22" s="23">
        <f>GrantData[[#This Row],[Students Per Spring]]</f>
        <v>458</v>
      </c>
      <c r="AL22" s="28">
        <f t="shared" si="30"/>
        <v>80150</v>
      </c>
      <c r="AM22" s="23">
        <f t="shared" si="31"/>
        <v>927</v>
      </c>
      <c r="AN22" s="28">
        <f t="shared" si="32"/>
        <v>162225</v>
      </c>
      <c r="AO22" s="17" t="s">
        <v>52</v>
      </c>
      <c r="AP22" s="23">
        <f t="shared" ca="1" si="16"/>
        <v>188</v>
      </c>
      <c r="AQ22" s="23">
        <f t="shared" ca="1" si="16"/>
        <v>346</v>
      </c>
      <c r="AR22" s="23">
        <f t="shared" ca="1" si="16"/>
        <v>132</v>
      </c>
      <c r="AS22" s="23">
        <f t="shared" ca="1" si="18"/>
        <v>666</v>
      </c>
      <c r="AT22" s="33">
        <v>175</v>
      </c>
      <c r="AU22" s="23">
        <f ca="1">IF(GrantData[[#This Row],[Sustainability Check 1 (2021-2022) Status]]="Continued", GrantData[[#This Row],[Check 1 Students Summer]], 0)</f>
        <v>188</v>
      </c>
      <c r="AV22" s="28">
        <f ca="1">GrantData[[#This Row],[Summer 2021 Students]]*GrantData[[#This Row],[Check 1 Price Check]]</f>
        <v>32900</v>
      </c>
      <c r="AW22" s="23">
        <f ca="1">IF(GrantData[[#This Row],[Sustainability Check 1 (2021-2022) Status]]="Continued", GrantData[[#This Row],[Check 1 Students Fall]], 0)</f>
        <v>346</v>
      </c>
      <c r="AX22" s="28">
        <f t="shared" ca="1" si="33"/>
        <v>60550</v>
      </c>
      <c r="AY22" s="23">
        <f ca="1">IF(GrantData[[#This Row],[Sustainability Check 1 (2021-2022) Status]]="Continued", GrantData[[#This Row],[Check 1 Students Spring]], 0)</f>
        <v>132</v>
      </c>
      <c r="AZ22" s="28">
        <f t="shared" ca="1" si="34"/>
        <v>23100</v>
      </c>
      <c r="BA22" s="23">
        <f t="shared" ca="1" si="35"/>
        <v>666</v>
      </c>
      <c r="BB22" s="28">
        <f t="shared" ca="1" si="36"/>
        <v>116550</v>
      </c>
      <c r="BC22" s="34">
        <f>GrantData[[#This Row],[Total AY 2018-2019 Students]]+GrantData[[#This Row],[Total AY 2019-2020 Students]]+GrantData[[#This Row],[Total AY 2020-2021 Students]]</f>
        <v>2312</v>
      </c>
      <c r="BD22" s="28">
        <f ca="1">GrantData[[#This Row],[Total AY 2018-2019 Savings]]+GrantData[[#This Row],[Total AY 2019-2020 Savings]]+GrantData[[#This Row],[Total AY 2020-2021 Savings]]+GrantData[[#This Row],[Total AY 2021-2022 Savings]]</f>
        <v>521150</v>
      </c>
      <c r="BE22" s="28">
        <f ca="1">GrantData[[#This Row],[Grand Total Savings]]/GrantData[[#This Row],[Total Award]]</f>
        <v>213.49856616140926</v>
      </c>
      <c r="BF22" s="27"/>
      <c r="BG22" s="27"/>
      <c r="BH22" s="27"/>
      <c r="BI22" s="27"/>
      <c r="BJ22" s="27"/>
      <c r="BK22" s="27"/>
      <c r="BL22" s="27"/>
      <c r="BM22" s="27"/>
      <c r="CC22" s="27"/>
      <c r="CD22" s="27"/>
      <c r="CE22" s="27"/>
      <c r="CF22" s="27"/>
    </row>
    <row r="23" spans="1:84" x14ac:dyDescent="0.25">
      <c r="A23" s="17">
        <v>22</v>
      </c>
      <c r="B23" s="17" t="s">
        <v>47</v>
      </c>
      <c r="C23" s="26" t="s">
        <v>288</v>
      </c>
      <c r="D23" s="26" t="s">
        <v>250</v>
      </c>
      <c r="E23" s="14">
        <v>6699</v>
      </c>
      <c r="F23" s="35" t="s">
        <v>274</v>
      </c>
      <c r="G23" s="27" t="s">
        <v>275</v>
      </c>
      <c r="H23" s="35" t="s">
        <v>108</v>
      </c>
      <c r="I23" s="35" t="s">
        <v>109</v>
      </c>
      <c r="J23" s="35" t="s">
        <v>93</v>
      </c>
      <c r="K23" s="27" t="s">
        <v>63</v>
      </c>
      <c r="L23" s="27" t="s">
        <v>63</v>
      </c>
      <c r="M23" s="27" t="s">
        <v>57</v>
      </c>
      <c r="N23" s="28">
        <v>80437.5</v>
      </c>
      <c r="O23" s="23">
        <v>1625</v>
      </c>
      <c r="P23" s="28">
        <f t="shared" si="0"/>
        <v>49.5</v>
      </c>
      <c r="Q23" s="34">
        <v>285</v>
      </c>
      <c r="R23" s="34">
        <v>159</v>
      </c>
      <c r="S23" s="34">
        <v>209</v>
      </c>
      <c r="T23" s="27" t="s">
        <v>224</v>
      </c>
      <c r="U23" s="34">
        <f>GrantData[[#This Row],[Students Per Spring]]</f>
        <v>209</v>
      </c>
      <c r="V23" s="28">
        <f t="shared" si="1"/>
        <v>10345.5</v>
      </c>
      <c r="W23" s="34">
        <f t="shared" si="2"/>
        <v>209</v>
      </c>
      <c r="X23" s="28">
        <f t="shared" si="3"/>
        <v>10345.5</v>
      </c>
      <c r="Y23" s="34">
        <f>GrantData[[#This Row],[Students Per Summer]]</f>
        <v>285</v>
      </c>
      <c r="Z23" s="28">
        <f t="shared" si="4"/>
        <v>14107.5</v>
      </c>
      <c r="AA23" s="34">
        <f>GrantData[[#This Row],[Students Per Fall]]</f>
        <v>159</v>
      </c>
      <c r="AB23" s="28">
        <f t="shared" si="5"/>
        <v>7870.5</v>
      </c>
      <c r="AC23" s="34">
        <f>GrantData[[#This Row],[Students Per Spring]]</f>
        <v>209</v>
      </c>
      <c r="AD23" s="28">
        <f t="shared" si="6"/>
        <v>10345.5</v>
      </c>
      <c r="AE23" s="34">
        <f t="shared" si="27"/>
        <v>653</v>
      </c>
      <c r="AF23" s="28">
        <f t="shared" si="17"/>
        <v>32323.5</v>
      </c>
      <c r="AG23" s="34">
        <f>GrantData[[#This Row],[Students Per Summer]]</f>
        <v>285</v>
      </c>
      <c r="AH23" s="28">
        <f t="shared" si="28"/>
        <v>14107.5</v>
      </c>
      <c r="AI23" s="23">
        <f>GrantData[[#This Row],[Students Per Fall]]</f>
        <v>159</v>
      </c>
      <c r="AJ23" s="28">
        <f t="shared" si="29"/>
        <v>7870.5</v>
      </c>
      <c r="AK23" s="23">
        <f>GrantData[[#This Row],[Students Per Spring]]</f>
        <v>209</v>
      </c>
      <c r="AL23" s="28">
        <f t="shared" si="30"/>
        <v>10345.5</v>
      </c>
      <c r="AM23" s="23">
        <f t="shared" si="31"/>
        <v>653</v>
      </c>
      <c r="AN23" s="28">
        <f t="shared" si="32"/>
        <v>32323.5</v>
      </c>
      <c r="AO23" s="17" t="s">
        <v>52</v>
      </c>
      <c r="AP23" s="23">
        <f t="shared" ca="1" si="16"/>
        <v>451</v>
      </c>
      <c r="AQ23" s="23">
        <f t="shared" ca="1" si="16"/>
        <v>151</v>
      </c>
      <c r="AR23" s="23">
        <f t="shared" ca="1" si="16"/>
        <v>292</v>
      </c>
      <c r="AS23" s="23">
        <f t="shared" ca="1" si="18"/>
        <v>894</v>
      </c>
      <c r="AT23" s="33">
        <v>59.72</v>
      </c>
      <c r="AU23" s="23">
        <f ca="1">IF(GrantData[[#This Row],[Sustainability Check 1 (2021-2022) Status]]="Continued", GrantData[[#This Row],[Check 1 Students Summer]], 0)</f>
        <v>451</v>
      </c>
      <c r="AV23" s="28">
        <f ca="1">GrantData[[#This Row],[Summer 2021 Students]]*GrantData[[#This Row],[Check 1 Price Check]]</f>
        <v>26933.72</v>
      </c>
      <c r="AW23" s="23">
        <f ca="1">IF(GrantData[[#This Row],[Sustainability Check 1 (2021-2022) Status]]="Continued", GrantData[[#This Row],[Check 1 Students Fall]], 0)</f>
        <v>151</v>
      </c>
      <c r="AX23" s="28">
        <f t="shared" ca="1" si="33"/>
        <v>7474.5</v>
      </c>
      <c r="AY23" s="23">
        <f ca="1">IF(GrantData[[#This Row],[Sustainability Check 1 (2021-2022) Status]]="Continued", GrantData[[#This Row],[Check 1 Students Spring]], 0)</f>
        <v>292</v>
      </c>
      <c r="AZ23" s="28">
        <f t="shared" ca="1" si="34"/>
        <v>14454</v>
      </c>
      <c r="BA23" s="23">
        <f t="shared" ca="1" si="35"/>
        <v>894</v>
      </c>
      <c r="BB23" s="28">
        <f t="shared" ca="1" si="36"/>
        <v>48862.22</v>
      </c>
      <c r="BC23" s="34">
        <f>GrantData[[#This Row],[Total AY 2018-2019 Students]]+GrantData[[#This Row],[Total AY 2019-2020 Students]]+GrantData[[#This Row],[Total AY 2020-2021 Students]]</f>
        <v>1515</v>
      </c>
      <c r="BD23" s="28">
        <f ca="1">GrantData[[#This Row],[Total AY 2018-2019 Savings]]+GrantData[[#This Row],[Total AY 2019-2020 Savings]]+GrantData[[#This Row],[Total AY 2020-2021 Savings]]+GrantData[[#This Row],[Total AY 2021-2022 Savings]]</f>
        <v>123854.72</v>
      </c>
      <c r="BE23" s="28">
        <f ca="1">GrantData[[#This Row],[Grand Total Savings]]/GrantData[[#This Row],[Total Award]]</f>
        <v>18.488538587848932</v>
      </c>
      <c r="BF23" s="27"/>
      <c r="BG23" s="27"/>
      <c r="BH23" s="27"/>
      <c r="BI23" s="27"/>
      <c r="BJ23" s="27"/>
      <c r="BK23" s="27"/>
      <c r="BL23" s="27"/>
      <c r="BM23" s="27"/>
      <c r="CC23" s="27"/>
      <c r="CD23" s="27"/>
      <c r="CE23" s="27"/>
      <c r="CF23" s="27"/>
    </row>
    <row r="24" spans="1:84" x14ac:dyDescent="0.25">
      <c r="A24" s="17">
        <v>23</v>
      </c>
      <c r="B24" s="17" t="s">
        <v>47</v>
      </c>
      <c r="C24" s="26" t="s">
        <v>288</v>
      </c>
      <c r="D24" s="26" t="s">
        <v>251</v>
      </c>
      <c r="E24" s="14">
        <v>10872</v>
      </c>
      <c r="F24" s="35" t="s">
        <v>274</v>
      </c>
      <c r="G24" s="27" t="s">
        <v>275</v>
      </c>
      <c r="H24" s="35" t="s">
        <v>110</v>
      </c>
      <c r="I24" s="35" t="s">
        <v>111</v>
      </c>
      <c r="J24" s="35" t="s">
        <v>55</v>
      </c>
      <c r="K24" s="27" t="s">
        <v>63</v>
      </c>
      <c r="L24" s="27" t="s">
        <v>57</v>
      </c>
      <c r="M24" s="27" t="s">
        <v>57</v>
      </c>
      <c r="N24" s="28">
        <v>10686.55</v>
      </c>
      <c r="O24" s="27">
        <v>35</v>
      </c>
      <c r="P24" s="28">
        <f t="shared" si="0"/>
        <v>305.33</v>
      </c>
      <c r="Q24" s="34">
        <v>350</v>
      </c>
      <c r="R24" s="34">
        <v>202</v>
      </c>
      <c r="S24" s="34">
        <v>303</v>
      </c>
      <c r="T24" s="27" t="s">
        <v>224</v>
      </c>
      <c r="U24" s="34">
        <f>GrantData[[#This Row],[Students Per Spring]]</f>
        <v>303</v>
      </c>
      <c r="V24" s="28">
        <f t="shared" si="1"/>
        <v>92514.989999999991</v>
      </c>
      <c r="W24" s="34">
        <f t="shared" si="2"/>
        <v>303</v>
      </c>
      <c r="X24" s="28">
        <f t="shared" si="3"/>
        <v>92514.989999999991</v>
      </c>
      <c r="Y24" s="34">
        <f>GrantData[[#This Row],[Students Per Summer]]</f>
        <v>350</v>
      </c>
      <c r="Z24" s="28">
        <f t="shared" si="4"/>
        <v>106865.5</v>
      </c>
      <c r="AA24" s="34">
        <f>GrantData[[#This Row],[Students Per Fall]]</f>
        <v>202</v>
      </c>
      <c r="AB24" s="28">
        <f t="shared" si="5"/>
        <v>61676.659999999996</v>
      </c>
      <c r="AC24" s="34">
        <f>GrantData[[#This Row],[Students Per Spring]]</f>
        <v>303</v>
      </c>
      <c r="AD24" s="28">
        <f t="shared" si="6"/>
        <v>92514.989999999991</v>
      </c>
      <c r="AE24" s="34">
        <f t="shared" si="27"/>
        <v>855</v>
      </c>
      <c r="AF24" s="28">
        <f t="shared" si="17"/>
        <v>261057.15</v>
      </c>
      <c r="AG24" s="34">
        <f>GrantData[[#This Row],[Students Per Summer]]</f>
        <v>350</v>
      </c>
      <c r="AH24" s="28">
        <f t="shared" si="28"/>
        <v>106865.5</v>
      </c>
      <c r="AI24" s="23">
        <f>GrantData[[#This Row],[Students Per Fall]]</f>
        <v>202</v>
      </c>
      <c r="AJ24" s="28">
        <f t="shared" si="29"/>
        <v>61676.659999999996</v>
      </c>
      <c r="AK24" s="23">
        <f>GrantData[[#This Row],[Students Per Spring]]</f>
        <v>303</v>
      </c>
      <c r="AL24" s="28">
        <f t="shared" si="30"/>
        <v>92514.989999999991</v>
      </c>
      <c r="AM24" s="23">
        <f t="shared" si="31"/>
        <v>855</v>
      </c>
      <c r="AN24" s="28">
        <f t="shared" si="32"/>
        <v>261057.15</v>
      </c>
      <c r="AO24" s="17" t="s">
        <v>52</v>
      </c>
      <c r="AP24" s="23">
        <f t="shared" ca="1" si="16"/>
        <v>146</v>
      </c>
      <c r="AQ24" s="23">
        <f t="shared" ca="1" si="16"/>
        <v>218</v>
      </c>
      <c r="AR24" s="23">
        <f t="shared" ca="1" si="16"/>
        <v>246</v>
      </c>
      <c r="AS24" s="23">
        <f t="shared" ca="1" si="18"/>
        <v>610</v>
      </c>
      <c r="AT24" s="33">
        <v>139.37</v>
      </c>
      <c r="AU24" s="23">
        <f ca="1">IF(GrantData[[#This Row],[Sustainability Check 1 (2021-2022) Status]]="Continued", GrantData[[#This Row],[Check 1 Students Summer]], 0)</f>
        <v>146</v>
      </c>
      <c r="AV24" s="28">
        <f ca="1">GrantData[[#This Row],[Summer 2021 Students]]*GrantData[[#This Row],[Check 1 Price Check]]</f>
        <v>20348.02</v>
      </c>
      <c r="AW24" s="23">
        <f ca="1">IF(GrantData[[#This Row],[Sustainability Check 1 (2021-2022) Status]]="Continued", GrantData[[#This Row],[Check 1 Students Fall]], 0)</f>
        <v>218</v>
      </c>
      <c r="AX24" s="28">
        <f t="shared" ca="1" si="33"/>
        <v>66561.94</v>
      </c>
      <c r="AY24" s="23">
        <f ca="1">IF(GrantData[[#This Row],[Sustainability Check 1 (2021-2022) Status]]="Continued", GrantData[[#This Row],[Check 1 Students Spring]], 0)</f>
        <v>246</v>
      </c>
      <c r="AZ24" s="28">
        <f t="shared" ca="1" si="34"/>
        <v>75111.179999999993</v>
      </c>
      <c r="BA24" s="23">
        <f t="shared" ca="1" si="35"/>
        <v>610</v>
      </c>
      <c r="BB24" s="28">
        <f t="shared" ca="1" si="36"/>
        <v>162021.14000000001</v>
      </c>
      <c r="BC24" s="34">
        <f>GrantData[[#This Row],[Total AY 2018-2019 Students]]+GrantData[[#This Row],[Total AY 2019-2020 Students]]+GrantData[[#This Row],[Total AY 2020-2021 Students]]</f>
        <v>2013</v>
      </c>
      <c r="BD24" s="28">
        <f ca="1">GrantData[[#This Row],[Total AY 2018-2019 Savings]]+GrantData[[#This Row],[Total AY 2019-2020 Savings]]+GrantData[[#This Row],[Total AY 2020-2021 Savings]]+GrantData[[#This Row],[Total AY 2021-2022 Savings]]</f>
        <v>776650.43</v>
      </c>
      <c r="BE24" s="28">
        <f ca="1">GrantData[[#This Row],[Grand Total Savings]]/GrantData[[#This Row],[Total Award]]</f>
        <v>71.435837932303173</v>
      </c>
      <c r="BF24" s="27"/>
      <c r="BG24" s="27"/>
      <c r="BH24" s="27"/>
      <c r="BI24" s="27"/>
      <c r="BJ24" s="27"/>
      <c r="BK24" s="27"/>
      <c r="BL24" s="27"/>
      <c r="BM24" s="27"/>
      <c r="CC24" s="27"/>
      <c r="CD24" s="27"/>
      <c r="CE24" s="27"/>
      <c r="CF24" s="27"/>
    </row>
    <row r="25" spans="1:84" x14ac:dyDescent="0.25">
      <c r="A25" s="17">
        <v>24</v>
      </c>
      <c r="B25" s="17" t="s">
        <v>47</v>
      </c>
      <c r="C25" s="26" t="s">
        <v>288</v>
      </c>
      <c r="D25" s="26" t="s">
        <v>252</v>
      </c>
      <c r="E25" s="14">
        <v>18961</v>
      </c>
      <c r="F25" s="35" t="s">
        <v>274</v>
      </c>
      <c r="G25" s="27" t="s">
        <v>275</v>
      </c>
      <c r="H25" s="35" t="s">
        <v>112</v>
      </c>
      <c r="I25" s="35" t="s">
        <v>113</v>
      </c>
      <c r="J25" s="35" t="s">
        <v>73</v>
      </c>
      <c r="K25" s="27" t="s">
        <v>63</v>
      </c>
      <c r="L25" s="27" t="s">
        <v>63</v>
      </c>
      <c r="M25" s="27" t="s">
        <v>63</v>
      </c>
      <c r="N25" s="28">
        <v>16833.75</v>
      </c>
      <c r="O25" s="27">
        <v>125</v>
      </c>
      <c r="P25" s="28">
        <f t="shared" si="0"/>
        <v>134.66999999999999</v>
      </c>
      <c r="Q25" s="34">
        <v>196</v>
      </c>
      <c r="R25" s="34">
        <v>334</v>
      </c>
      <c r="S25" s="34">
        <v>413</v>
      </c>
      <c r="T25" s="27" t="s">
        <v>224</v>
      </c>
      <c r="U25" s="34">
        <f>GrantData[[#This Row],[Students Per Spring]]</f>
        <v>413</v>
      </c>
      <c r="V25" s="28">
        <f t="shared" si="1"/>
        <v>55618.709999999992</v>
      </c>
      <c r="W25" s="34">
        <f t="shared" si="2"/>
        <v>413</v>
      </c>
      <c r="X25" s="28">
        <f t="shared" si="3"/>
        <v>55618.709999999992</v>
      </c>
      <c r="Y25" s="34">
        <f>GrantData[[#This Row],[Students Per Summer]]</f>
        <v>196</v>
      </c>
      <c r="Z25" s="28">
        <f t="shared" si="4"/>
        <v>26395.319999999996</v>
      </c>
      <c r="AA25" s="34">
        <f>GrantData[[#This Row],[Students Per Fall]]</f>
        <v>334</v>
      </c>
      <c r="AB25" s="28">
        <f t="shared" si="5"/>
        <v>44979.78</v>
      </c>
      <c r="AC25" s="34">
        <f>GrantData[[#This Row],[Students Per Spring]]</f>
        <v>413</v>
      </c>
      <c r="AD25" s="28">
        <f t="shared" si="6"/>
        <v>55618.709999999992</v>
      </c>
      <c r="AE25" s="34">
        <f t="shared" si="27"/>
        <v>943</v>
      </c>
      <c r="AF25" s="28">
        <f t="shared" si="17"/>
        <v>126993.80999999998</v>
      </c>
      <c r="AG25" s="34">
        <f>GrantData[[#This Row],[Students Per Summer]]</f>
        <v>196</v>
      </c>
      <c r="AH25" s="28">
        <f t="shared" si="28"/>
        <v>26395.319999999996</v>
      </c>
      <c r="AI25" s="23">
        <f>GrantData[[#This Row],[Students Per Fall]]</f>
        <v>334</v>
      </c>
      <c r="AJ25" s="28">
        <f t="shared" si="29"/>
        <v>44979.78</v>
      </c>
      <c r="AK25" s="23">
        <f>GrantData[[#This Row],[Students Per Spring]]</f>
        <v>413</v>
      </c>
      <c r="AL25" s="28">
        <f t="shared" si="30"/>
        <v>55618.709999999992</v>
      </c>
      <c r="AM25" s="23">
        <f t="shared" si="31"/>
        <v>943</v>
      </c>
      <c r="AN25" s="28">
        <f t="shared" si="32"/>
        <v>126993.80999999998</v>
      </c>
      <c r="AO25" s="17" t="s">
        <v>52</v>
      </c>
      <c r="AP25" s="23">
        <f t="shared" ca="1" si="16"/>
        <v>489</v>
      </c>
      <c r="AQ25" s="23">
        <f t="shared" ca="1" si="16"/>
        <v>239</v>
      </c>
      <c r="AR25" s="23">
        <f t="shared" ca="1" si="16"/>
        <v>161</v>
      </c>
      <c r="AS25" s="23">
        <f t="shared" ca="1" si="18"/>
        <v>889</v>
      </c>
      <c r="AT25" s="33">
        <v>143.07</v>
      </c>
      <c r="AU25" s="23">
        <f ca="1">IF(GrantData[[#This Row],[Sustainability Check 1 (2021-2022) Status]]="Continued", GrantData[[#This Row],[Check 1 Students Summer]], 0)</f>
        <v>489</v>
      </c>
      <c r="AV25" s="28">
        <f ca="1">GrantData[[#This Row],[Summer 2021 Students]]*GrantData[[#This Row],[Check 1 Price Check]]</f>
        <v>69961.23</v>
      </c>
      <c r="AW25" s="23">
        <f ca="1">IF(GrantData[[#This Row],[Sustainability Check 1 (2021-2022) Status]]="Continued", GrantData[[#This Row],[Check 1 Students Fall]], 0)</f>
        <v>239</v>
      </c>
      <c r="AX25" s="28">
        <f t="shared" ca="1" si="33"/>
        <v>32186.129999999997</v>
      </c>
      <c r="AY25" s="23">
        <f ca="1">IF(GrantData[[#This Row],[Sustainability Check 1 (2021-2022) Status]]="Continued", GrantData[[#This Row],[Check 1 Students Spring]], 0)</f>
        <v>161</v>
      </c>
      <c r="AZ25" s="28">
        <f t="shared" ca="1" si="34"/>
        <v>21681.87</v>
      </c>
      <c r="BA25" s="23">
        <f t="shared" ca="1" si="35"/>
        <v>889</v>
      </c>
      <c r="BB25" s="28">
        <f t="shared" ca="1" si="36"/>
        <v>123829.22999999998</v>
      </c>
      <c r="BC25" s="34">
        <f>GrantData[[#This Row],[Total AY 2018-2019 Students]]+GrantData[[#This Row],[Total AY 2019-2020 Students]]+GrantData[[#This Row],[Total AY 2020-2021 Students]]</f>
        <v>2299</v>
      </c>
      <c r="BD25" s="28">
        <f ca="1">GrantData[[#This Row],[Total AY 2018-2019 Savings]]+GrantData[[#This Row],[Total AY 2019-2020 Savings]]+GrantData[[#This Row],[Total AY 2020-2021 Savings]]+GrantData[[#This Row],[Total AY 2021-2022 Savings]]</f>
        <v>433435.55999999994</v>
      </c>
      <c r="BE25" s="28">
        <f ca="1">GrantData[[#This Row],[Grand Total Savings]]/GrantData[[#This Row],[Total Award]]</f>
        <v>22.859319656136275</v>
      </c>
      <c r="BF25" s="27"/>
      <c r="BG25" s="27"/>
      <c r="BH25" s="27"/>
      <c r="BI25" s="27"/>
      <c r="BJ25" s="27"/>
      <c r="BK25" s="27"/>
      <c r="BL25" s="27"/>
      <c r="BM25" s="27"/>
      <c r="CC25" s="27"/>
      <c r="CD25" s="27"/>
      <c r="CE25" s="27"/>
      <c r="CF25" s="27"/>
    </row>
    <row r="26" spans="1:84" x14ac:dyDescent="0.25">
      <c r="A26" s="17">
        <v>25</v>
      </c>
      <c r="B26" s="17" t="s">
        <v>47</v>
      </c>
      <c r="C26" s="26" t="s">
        <v>288</v>
      </c>
      <c r="D26" s="26" t="s">
        <v>253</v>
      </c>
      <c r="E26" s="14">
        <v>22143</v>
      </c>
      <c r="F26" s="35" t="s">
        <v>274</v>
      </c>
      <c r="G26" s="27" t="s">
        <v>275</v>
      </c>
      <c r="H26" s="35" t="s">
        <v>114</v>
      </c>
      <c r="I26" s="35" t="s">
        <v>115</v>
      </c>
      <c r="J26" s="35" t="s">
        <v>79</v>
      </c>
      <c r="K26" s="27" t="s">
        <v>51</v>
      </c>
      <c r="L26" s="27" t="s">
        <v>56</v>
      </c>
      <c r="M26" s="27" t="s">
        <v>56</v>
      </c>
      <c r="N26" s="28">
        <v>162000</v>
      </c>
      <c r="O26" s="27">
        <v>960</v>
      </c>
      <c r="P26" s="28">
        <f t="shared" si="0"/>
        <v>168.75</v>
      </c>
      <c r="Q26" s="34">
        <v>140</v>
      </c>
      <c r="R26" s="34">
        <v>416</v>
      </c>
      <c r="S26" s="34">
        <v>455</v>
      </c>
      <c r="T26" s="27" t="s">
        <v>224</v>
      </c>
      <c r="U26" s="34">
        <f>GrantData[[#This Row],[Students Per Spring]]</f>
        <v>455</v>
      </c>
      <c r="V26" s="28">
        <f t="shared" si="1"/>
        <v>76781.25</v>
      </c>
      <c r="W26" s="34">
        <f t="shared" si="2"/>
        <v>455</v>
      </c>
      <c r="X26" s="28">
        <f t="shared" si="3"/>
        <v>76781.25</v>
      </c>
      <c r="Y26" s="34">
        <f>GrantData[[#This Row],[Students Per Summer]]</f>
        <v>140</v>
      </c>
      <c r="Z26" s="28">
        <f t="shared" si="4"/>
        <v>23625</v>
      </c>
      <c r="AA26" s="34">
        <f>GrantData[[#This Row],[Students Per Fall]]</f>
        <v>416</v>
      </c>
      <c r="AB26" s="28">
        <f t="shared" si="5"/>
        <v>70200</v>
      </c>
      <c r="AC26" s="34">
        <f>GrantData[[#This Row],[Students Per Spring]]</f>
        <v>455</v>
      </c>
      <c r="AD26" s="28">
        <f t="shared" si="6"/>
        <v>76781.25</v>
      </c>
      <c r="AE26" s="34">
        <f t="shared" si="27"/>
        <v>1011</v>
      </c>
      <c r="AF26" s="28">
        <f t="shared" si="17"/>
        <v>170606.25</v>
      </c>
      <c r="AG26" s="34">
        <f>GrantData[[#This Row],[Students Per Summer]]</f>
        <v>140</v>
      </c>
      <c r="AH26" s="28">
        <f t="shared" si="28"/>
        <v>23625</v>
      </c>
      <c r="AI26" s="23">
        <f>GrantData[[#This Row],[Students Per Fall]]</f>
        <v>416</v>
      </c>
      <c r="AJ26" s="28">
        <f t="shared" si="29"/>
        <v>70200</v>
      </c>
      <c r="AK26" s="23">
        <f>GrantData[[#This Row],[Students Per Spring]]</f>
        <v>455</v>
      </c>
      <c r="AL26" s="28">
        <f t="shared" si="30"/>
        <v>76781.25</v>
      </c>
      <c r="AM26" s="23">
        <f t="shared" si="31"/>
        <v>1011</v>
      </c>
      <c r="AN26" s="28">
        <f t="shared" si="32"/>
        <v>170606.25</v>
      </c>
      <c r="AO26" s="17" t="s">
        <v>52</v>
      </c>
      <c r="AP26" s="23">
        <f t="shared" ca="1" si="16"/>
        <v>292</v>
      </c>
      <c r="AQ26" s="23">
        <f t="shared" ca="1" si="16"/>
        <v>299</v>
      </c>
      <c r="AR26" s="23">
        <f t="shared" ca="1" si="16"/>
        <v>364</v>
      </c>
      <c r="AS26" s="23">
        <f t="shared" ca="1" si="18"/>
        <v>955</v>
      </c>
      <c r="AT26" s="33">
        <v>128.75</v>
      </c>
      <c r="AU26" s="23">
        <f ca="1">IF(GrantData[[#This Row],[Sustainability Check 1 (2021-2022) Status]]="Continued", GrantData[[#This Row],[Check 1 Students Summer]], 0)</f>
        <v>292</v>
      </c>
      <c r="AV26" s="28">
        <f ca="1">GrantData[[#This Row],[Summer 2021 Students]]*GrantData[[#This Row],[Check 1 Price Check]]</f>
        <v>37595</v>
      </c>
      <c r="AW26" s="23">
        <f ca="1">IF(GrantData[[#This Row],[Sustainability Check 1 (2021-2022) Status]]="Continued", GrantData[[#This Row],[Check 1 Students Fall]], 0)</f>
        <v>299</v>
      </c>
      <c r="AX26" s="28">
        <f t="shared" ca="1" si="33"/>
        <v>50456.25</v>
      </c>
      <c r="AY26" s="23">
        <f ca="1">IF(GrantData[[#This Row],[Sustainability Check 1 (2021-2022) Status]]="Continued", GrantData[[#This Row],[Check 1 Students Spring]], 0)</f>
        <v>364</v>
      </c>
      <c r="AZ26" s="28">
        <f t="shared" ca="1" si="34"/>
        <v>61425</v>
      </c>
      <c r="BA26" s="23">
        <f t="shared" ca="1" si="35"/>
        <v>955</v>
      </c>
      <c r="BB26" s="28">
        <f t="shared" ca="1" si="36"/>
        <v>149476.25</v>
      </c>
      <c r="BC26" s="34">
        <f>GrantData[[#This Row],[Total AY 2018-2019 Students]]+GrantData[[#This Row],[Total AY 2019-2020 Students]]+GrantData[[#This Row],[Total AY 2020-2021 Students]]</f>
        <v>2477</v>
      </c>
      <c r="BD26" s="28">
        <f ca="1">GrantData[[#This Row],[Total AY 2018-2019 Savings]]+GrantData[[#This Row],[Total AY 2019-2020 Savings]]+GrantData[[#This Row],[Total AY 2020-2021 Savings]]+GrantData[[#This Row],[Total AY 2021-2022 Savings]]</f>
        <v>567470</v>
      </c>
      <c r="BE26" s="28">
        <f ca="1">GrantData[[#This Row],[Grand Total Savings]]/GrantData[[#This Row],[Total Award]]</f>
        <v>25.627512080567222</v>
      </c>
      <c r="BF26" s="27"/>
      <c r="BG26" s="27"/>
      <c r="BH26" s="27"/>
      <c r="BI26" s="27"/>
      <c r="BJ26" s="27"/>
      <c r="BK26" s="27"/>
      <c r="BL26" s="27"/>
      <c r="BM26" s="27"/>
      <c r="CC26" s="27"/>
      <c r="CD26" s="27"/>
      <c r="CE26" s="27"/>
      <c r="CF26" s="27"/>
    </row>
    <row r="27" spans="1:84" x14ac:dyDescent="0.25">
      <c r="A27" s="17">
        <v>26</v>
      </c>
      <c r="B27" s="17" t="s">
        <v>47</v>
      </c>
      <c r="C27" s="26" t="s">
        <v>288</v>
      </c>
      <c r="D27" s="26" t="s">
        <v>254</v>
      </c>
      <c r="E27" s="14">
        <v>19235</v>
      </c>
      <c r="F27" s="35" t="s">
        <v>274</v>
      </c>
      <c r="G27" s="27" t="s">
        <v>275</v>
      </c>
      <c r="H27" s="35" t="s">
        <v>116</v>
      </c>
      <c r="I27" s="35" t="s">
        <v>117</v>
      </c>
      <c r="J27" s="35" t="s">
        <v>118</v>
      </c>
      <c r="K27" s="27" t="s">
        <v>63</v>
      </c>
      <c r="L27" s="27" t="s">
        <v>56</v>
      </c>
      <c r="M27" s="27" t="s">
        <v>56</v>
      </c>
      <c r="N27" s="28">
        <v>184320</v>
      </c>
      <c r="O27" s="27">
        <v>768</v>
      </c>
      <c r="P27" s="28">
        <f t="shared" si="0"/>
        <v>240</v>
      </c>
      <c r="Q27" s="34">
        <v>455</v>
      </c>
      <c r="R27" s="34">
        <v>286</v>
      </c>
      <c r="S27" s="34">
        <v>230</v>
      </c>
      <c r="T27" s="27" t="s">
        <v>224</v>
      </c>
      <c r="U27" s="34">
        <f>GrantData[[#This Row],[Students Per Spring]]</f>
        <v>230</v>
      </c>
      <c r="V27" s="28">
        <f t="shared" si="1"/>
        <v>55200</v>
      </c>
      <c r="W27" s="34">
        <f t="shared" si="2"/>
        <v>230</v>
      </c>
      <c r="X27" s="28">
        <f t="shared" si="3"/>
        <v>55200</v>
      </c>
      <c r="Y27" s="34">
        <f>GrantData[[#This Row],[Students Per Summer]]</f>
        <v>455</v>
      </c>
      <c r="Z27" s="28">
        <f t="shared" si="4"/>
        <v>109200</v>
      </c>
      <c r="AA27" s="34">
        <f>GrantData[[#This Row],[Students Per Fall]]</f>
        <v>286</v>
      </c>
      <c r="AB27" s="28">
        <f t="shared" si="5"/>
        <v>68640</v>
      </c>
      <c r="AC27" s="34">
        <f>GrantData[[#This Row],[Students Per Spring]]</f>
        <v>230</v>
      </c>
      <c r="AD27" s="28">
        <f t="shared" si="6"/>
        <v>55200</v>
      </c>
      <c r="AE27" s="34">
        <f t="shared" si="27"/>
        <v>971</v>
      </c>
      <c r="AF27" s="28">
        <f t="shared" si="17"/>
        <v>233040</v>
      </c>
      <c r="AG27" s="34">
        <f>GrantData[[#This Row],[Students Per Summer]]</f>
        <v>455</v>
      </c>
      <c r="AH27" s="28">
        <f t="shared" si="28"/>
        <v>109200</v>
      </c>
      <c r="AI27" s="23">
        <f>GrantData[[#This Row],[Students Per Fall]]</f>
        <v>286</v>
      </c>
      <c r="AJ27" s="28">
        <f t="shared" si="29"/>
        <v>68640</v>
      </c>
      <c r="AK27" s="23">
        <f>GrantData[[#This Row],[Students Per Spring]]</f>
        <v>230</v>
      </c>
      <c r="AL27" s="28">
        <f t="shared" si="30"/>
        <v>55200</v>
      </c>
      <c r="AM27" s="23">
        <f t="shared" si="31"/>
        <v>971</v>
      </c>
      <c r="AN27" s="28">
        <f t="shared" si="32"/>
        <v>233040</v>
      </c>
      <c r="AO27" s="17" t="s">
        <v>59</v>
      </c>
      <c r="AP27" s="23">
        <f t="shared" ca="1" si="16"/>
        <v>331</v>
      </c>
      <c r="AQ27" s="23">
        <f t="shared" ca="1" si="16"/>
        <v>351</v>
      </c>
      <c r="AR27" s="23">
        <f t="shared" ca="1" si="16"/>
        <v>397</v>
      </c>
      <c r="AS27" s="23">
        <f t="shared" ca="1" si="18"/>
        <v>1079</v>
      </c>
      <c r="AT27" s="33">
        <v>289.95</v>
      </c>
      <c r="AU27" s="23">
        <f>IF(GrantData[[#This Row],[Sustainability Check 1 (2021-2022) Status]]="Continued", GrantData[[#This Row],[Check 1 Students Summer]], 0)</f>
        <v>0</v>
      </c>
      <c r="AV27" s="28">
        <f>GrantData[[#This Row],[Summer 2021 Students]]*GrantData[[#This Row],[Check 1 Price Check]]</f>
        <v>0</v>
      </c>
      <c r="AW27" s="23">
        <f>IF(GrantData[[#This Row],[Sustainability Check 1 (2021-2022) Status]]="Continued", GrantData[[#This Row],[Check 1 Students Fall]], 0)</f>
        <v>0</v>
      </c>
      <c r="AX27" s="28">
        <f t="shared" si="33"/>
        <v>0</v>
      </c>
      <c r="AY27" s="23">
        <f>IF(GrantData[[#This Row],[Sustainability Check 1 (2021-2022) Status]]="Continued", GrantData[[#This Row],[Check 1 Students Spring]], 0)</f>
        <v>0</v>
      </c>
      <c r="AZ27" s="28">
        <f t="shared" si="34"/>
        <v>0</v>
      </c>
      <c r="BA27" s="23">
        <f t="shared" si="35"/>
        <v>0</v>
      </c>
      <c r="BB27" s="28">
        <f t="shared" si="36"/>
        <v>0</v>
      </c>
      <c r="BC27" s="34">
        <f>GrantData[[#This Row],[Total AY 2018-2019 Students]]+GrantData[[#This Row],[Total AY 2019-2020 Students]]+GrantData[[#This Row],[Total AY 2020-2021 Students]]</f>
        <v>2172</v>
      </c>
      <c r="BD27" s="28">
        <f>GrantData[[#This Row],[Total AY 2018-2019 Savings]]+GrantData[[#This Row],[Total AY 2019-2020 Savings]]+GrantData[[#This Row],[Total AY 2020-2021 Savings]]+GrantData[[#This Row],[Total AY 2021-2022 Savings]]</f>
        <v>521280</v>
      </c>
      <c r="BE27" s="28">
        <f>GrantData[[#This Row],[Grand Total Savings]]/GrantData[[#This Row],[Total Award]]</f>
        <v>27.100597868468938</v>
      </c>
      <c r="BF27" s="27"/>
      <c r="BG27" s="27"/>
      <c r="BH27" s="27"/>
      <c r="BI27" s="27"/>
      <c r="BJ27" s="27"/>
      <c r="BK27" s="27"/>
      <c r="BL27" s="27"/>
      <c r="BM27" s="27"/>
      <c r="CC27" s="27"/>
      <c r="CD27" s="27"/>
      <c r="CE27" s="27"/>
      <c r="CF27" s="27"/>
    </row>
    <row r="28" spans="1:84" x14ac:dyDescent="0.25">
      <c r="A28" s="17">
        <v>27</v>
      </c>
      <c r="B28" s="17" t="s">
        <v>47</v>
      </c>
      <c r="C28" s="26" t="s">
        <v>288</v>
      </c>
      <c r="D28" s="26" t="s">
        <v>255</v>
      </c>
      <c r="E28" s="14">
        <v>13748</v>
      </c>
      <c r="F28" s="35" t="s">
        <v>274</v>
      </c>
      <c r="G28" s="27" t="s">
        <v>275</v>
      </c>
      <c r="H28" s="35" t="s">
        <v>119</v>
      </c>
      <c r="I28" s="35" t="s">
        <v>120</v>
      </c>
      <c r="J28" s="35" t="s">
        <v>62</v>
      </c>
      <c r="K28" s="27" t="s">
        <v>51</v>
      </c>
      <c r="L28" s="27" t="s">
        <v>51</v>
      </c>
      <c r="M28" s="27" t="s">
        <v>51</v>
      </c>
      <c r="N28" s="28">
        <v>52318.400000000001</v>
      </c>
      <c r="O28" s="27">
        <v>608</v>
      </c>
      <c r="P28" s="28">
        <f t="shared" si="0"/>
        <v>86.05</v>
      </c>
      <c r="Q28" s="34">
        <v>112</v>
      </c>
      <c r="R28" s="34">
        <v>166</v>
      </c>
      <c r="S28" s="34">
        <v>244</v>
      </c>
      <c r="T28" s="27" t="s">
        <v>224</v>
      </c>
      <c r="U28" s="34">
        <f>GrantData[[#This Row],[Students Per Spring]]</f>
        <v>244</v>
      </c>
      <c r="V28" s="28">
        <f t="shared" si="1"/>
        <v>20996.2</v>
      </c>
      <c r="W28" s="34">
        <f t="shared" si="2"/>
        <v>244</v>
      </c>
      <c r="X28" s="28">
        <f t="shared" si="3"/>
        <v>20996.2</v>
      </c>
      <c r="Y28" s="34">
        <f>GrantData[[#This Row],[Students Per Summer]]</f>
        <v>112</v>
      </c>
      <c r="Z28" s="28">
        <f t="shared" si="4"/>
        <v>9637.6</v>
      </c>
      <c r="AA28" s="34">
        <f>GrantData[[#This Row],[Students Per Fall]]</f>
        <v>166</v>
      </c>
      <c r="AB28" s="28">
        <f t="shared" si="5"/>
        <v>14284.3</v>
      </c>
      <c r="AC28" s="34">
        <f>GrantData[[#This Row],[Students Per Spring]]</f>
        <v>244</v>
      </c>
      <c r="AD28" s="28">
        <f t="shared" si="6"/>
        <v>20996.2</v>
      </c>
      <c r="AE28" s="34">
        <f t="shared" si="27"/>
        <v>522</v>
      </c>
      <c r="AF28" s="28">
        <f t="shared" si="17"/>
        <v>44918.100000000006</v>
      </c>
      <c r="AG28" s="34">
        <f>GrantData[[#This Row],[Students Per Summer]]</f>
        <v>112</v>
      </c>
      <c r="AH28" s="28">
        <f t="shared" si="28"/>
        <v>9637.6</v>
      </c>
      <c r="AI28" s="23">
        <f>GrantData[[#This Row],[Students Per Fall]]</f>
        <v>166</v>
      </c>
      <c r="AJ28" s="28">
        <f t="shared" si="29"/>
        <v>14284.3</v>
      </c>
      <c r="AK28" s="23">
        <f>GrantData[[#This Row],[Students Per Spring]]</f>
        <v>244</v>
      </c>
      <c r="AL28" s="28">
        <f t="shared" si="30"/>
        <v>20996.2</v>
      </c>
      <c r="AM28" s="23">
        <f t="shared" si="31"/>
        <v>522</v>
      </c>
      <c r="AN28" s="28">
        <f t="shared" si="32"/>
        <v>44918.100000000006</v>
      </c>
      <c r="AO28" s="17" t="s">
        <v>59</v>
      </c>
      <c r="AP28" s="23">
        <f t="shared" ca="1" si="16"/>
        <v>292</v>
      </c>
      <c r="AQ28" s="23">
        <f t="shared" ca="1" si="16"/>
        <v>479</v>
      </c>
      <c r="AR28" s="23">
        <f t="shared" ca="1" si="16"/>
        <v>460</v>
      </c>
      <c r="AS28" s="23">
        <v>0</v>
      </c>
      <c r="AT28" s="33">
        <v>103.95</v>
      </c>
      <c r="AU28" s="23">
        <f>IF(GrantData[[#This Row],[Sustainability Check 1 (2021-2022) Status]]="Continued", GrantData[[#This Row],[Check 1 Students Summer]], 0)</f>
        <v>0</v>
      </c>
      <c r="AV28" s="28">
        <f>GrantData[[#This Row],[Summer 2021 Students]]*GrantData[[#This Row],[Check 1 Price Check]]</f>
        <v>0</v>
      </c>
      <c r="AW28" s="23">
        <f>IF(GrantData[[#This Row],[Sustainability Check 1 (2021-2022) Status]]="Continued", GrantData[[#This Row],[Check 1 Students Fall]], 0)</f>
        <v>0</v>
      </c>
      <c r="AX28" s="28">
        <f t="shared" si="33"/>
        <v>0</v>
      </c>
      <c r="AY28" s="23">
        <f>IF(GrantData[[#This Row],[Sustainability Check 1 (2021-2022) Status]]="Continued", GrantData[[#This Row],[Check 1 Students Spring]], 0)</f>
        <v>0</v>
      </c>
      <c r="AZ28" s="28">
        <f t="shared" si="34"/>
        <v>0</v>
      </c>
      <c r="BA28" s="23">
        <f t="shared" si="35"/>
        <v>0</v>
      </c>
      <c r="BB28" s="28">
        <f t="shared" si="36"/>
        <v>0</v>
      </c>
      <c r="BC28" s="34">
        <f>GrantData[[#This Row],[Total AY 2018-2019 Students]]+GrantData[[#This Row],[Total AY 2019-2020 Students]]+GrantData[[#This Row],[Total AY 2020-2021 Students]]</f>
        <v>1288</v>
      </c>
      <c r="BD28" s="28">
        <f>GrantData[[#This Row],[Total AY 2018-2019 Savings]]+GrantData[[#This Row],[Total AY 2019-2020 Savings]]+GrantData[[#This Row],[Total AY 2020-2021 Savings]]+GrantData[[#This Row],[Total AY 2021-2022 Savings]]</f>
        <v>110832.40000000001</v>
      </c>
      <c r="BE28" s="28">
        <f>GrantData[[#This Row],[Grand Total Savings]]/GrantData[[#This Row],[Total Award]]</f>
        <v>8.0617107942973529</v>
      </c>
      <c r="BF28" s="27"/>
      <c r="BG28" s="27"/>
      <c r="BH28" s="27"/>
      <c r="BI28" s="27"/>
      <c r="BJ28" s="27"/>
      <c r="BK28" s="27"/>
      <c r="BL28" s="27"/>
      <c r="BM28" s="27"/>
      <c r="CC28" s="27"/>
      <c r="CD28" s="27"/>
      <c r="CE28" s="27"/>
      <c r="CF28" s="27"/>
    </row>
    <row r="29" spans="1:84" x14ac:dyDescent="0.25">
      <c r="A29" s="17">
        <v>28</v>
      </c>
      <c r="B29" s="17" t="s">
        <v>47</v>
      </c>
      <c r="C29" s="26" t="s">
        <v>288</v>
      </c>
      <c r="D29" s="26" t="s">
        <v>256</v>
      </c>
      <c r="E29" s="14">
        <v>26456</v>
      </c>
      <c r="F29" s="35" t="s">
        <v>274</v>
      </c>
      <c r="G29" s="27" t="s">
        <v>275</v>
      </c>
      <c r="H29" s="35" t="s">
        <v>121</v>
      </c>
      <c r="I29" s="35" t="s">
        <v>122</v>
      </c>
      <c r="J29" s="35" t="s">
        <v>123</v>
      </c>
      <c r="K29" s="27" t="s">
        <v>63</v>
      </c>
      <c r="L29" s="27" t="s">
        <v>56</v>
      </c>
      <c r="M29" s="27" t="s">
        <v>56</v>
      </c>
      <c r="N29" s="28">
        <v>128497.38</v>
      </c>
      <c r="O29" s="27">
        <v>418</v>
      </c>
      <c r="P29" s="28">
        <f t="shared" si="0"/>
        <v>307.41000000000003</v>
      </c>
      <c r="Q29" s="34">
        <v>121</v>
      </c>
      <c r="R29" s="34">
        <v>465</v>
      </c>
      <c r="S29" s="34">
        <v>427</v>
      </c>
      <c r="T29" s="27" t="s">
        <v>224</v>
      </c>
      <c r="U29" s="34">
        <f>GrantData[[#This Row],[Students Per Spring]]</f>
        <v>427</v>
      </c>
      <c r="V29" s="28">
        <f t="shared" si="1"/>
        <v>131264.07</v>
      </c>
      <c r="W29" s="34">
        <f t="shared" si="2"/>
        <v>427</v>
      </c>
      <c r="X29" s="28">
        <f t="shared" si="3"/>
        <v>131264.07</v>
      </c>
      <c r="Y29" s="34">
        <f>GrantData[[#This Row],[Students Per Summer]]</f>
        <v>121</v>
      </c>
      <c r="Z29" s="28">
        <f t="shared" si="4"/>
        <v>37196.61</v>
      </c>
      <c r="AA29" s="34">
        <f>GrantData[[#This Row],[Students Per Fall]]</f>
        <v>465</v>
      </c>
      <c r="AB29" s="28">
        <f t="shared" si="5"/>
        <v>142945.65000000002</v>
      </c>
      <c r="AC29" s="34">
        <f>GrantData[[#This Row],[Students Per Spring]]</f>
        <v>427</v>
      </c>
      <c r="AD29" s="28">
        <f t="shared" si="6"/>
        <v>131264.07</v>
      </c>
      <c r="AE29" s="34">
        <f t="shared" si="27"/>
        <v>1013</v>
      </c>
      <c r="AF29" s="28">
        <f t="shared" si="17"/>
        <v>311406.33</v>
      </c>
      <c r="AG29" s="34">
        <f>GrantData[[#This Row],[Students Per Summer]]</f>
        <v>121</v>
      </c>
      <c r="AH29" s="28">
        <f t="shared" si="28"/>
        <v>37196.61</v>
      </c>
      <c r="AI29" s="23">
        <f>GrantData[[#This Row],[Students Per Fall]]</f>
        <v>465</v>
      </c>
      <c r="AJ29" s="28">
        <f t="shared" si="29"/>
        <v>142945.65000000002</v>
      </c>
      <c r="AK29" s="23">
        <f>GrantData[[#This Row],[Students Per Spring]]</f>
        <v>427</v>
      </c>
      <c r="AL29" s="28">
        <f t="shared" si="30"/>
        <v>131264.07</v>
      </c>
      <c r="AM29" s="23">
        <f t="shared" si="31"/>
        <v>1013</v>
      </c>
      <c r="AN29" s="28">
        <f t="shared" si="32"/>
        <v>311406.33</v>
      </c>
      <c r="AO29" s="17" t="s">
        <v>59</v>
      </c>
      <c r="AP29" s="23">
        <f t="shared" ca="1" si="16"/>
        <v>115</v>
      </c>
      <c r="AQ29" s="23">
        <f t="shared" ca="1" si="16"/>
        <v>442</v>
      </c>
      <c r="AR29" s="23">
        <f t="shared" ca="1" si="16"/>
        <v>336</v>
      </c>
      <c r="AS29" s="23">
        <f t="shared" ref="AS29:AS61" ca="1" si="37">SUM(AP29:AR29)</f>
        <v>893</v>
      </c>
      <c r="AT29" s="33">
        <v>399.95</v>
      </c>
      <c r="AU29" s="23">
        <f>IF(GrantData[[#This Row],[Sustainability Check 1 (2021-2022) Status]]="Continued", GrantData[[#This Row],[Check 1 Students Summer]], 0)</f>
        <v>0</v>
      </c>
      <c r="AV29" s="28">
        <f>GrantData[[#This Row],[Summer 2021 Students]]*GrantData[[#This Row],[Check 1 Price Check]]</f>
        <v>0</v>
      </c>
      <c r="AW29" s="23">
        <f>IF(GrantData[[#This Row],[Sustainability Check 1 (2021-2022) Status]]="Continued", GrantData[[#This Row],[Check 1 Students Fall]], 0)</f>
        <v>0</v>
      </c>
      <c r="AX29" s="28">
        <f t="shared" si="33"/>
        <v>0</v>
      </c>
      <c r="AY29" s="23">
        <f>IF(GrantData[[#This Row],[Sustainability Check 1 (2021-2022) Status]]="Continued", GrantData[[#This Row],[Check 1 Students Spring]], 0)</f>
        <v>0</v>
      </c>
      <c r="AZ29" s="28">
        <f t="shared" si="34"/>
        <v>0</v>
      </c>
      <c r="BA29" s="23">
        <f t="shared" si="35"/>
        <v>0</v>
      </c>
      <c r="BB29" s="28">
        <f t="shared" si="36"/>
        <v>0</v>
      </c>
      <c r="BC29" s="34">
        <f>GrantData[[#This Row],[Total AY 2018-2019 Students]]+GrantData[[#This Row],[Total AY 2019-2020 Students]]+GrantData[[#This Row],[Total AY 2020-2021 Students]]</f>
        <v>2453</v>
      </c>
      <c r="BD29" s="28">
        <f>GrantData[[#This Row],[Total AY 2018-2019 Savings]]+GrantData[[#This Row],[Total AY 2019-2020 Savings]]+GrantData[[#This Row],[Total AY 2020-2021 Savings]]+GrantData[[#This Row],[Total AY 2021-2022 Savings]]</f>
        <v>754076.73</v>
      </c>
      <c r="BE29" s="28">
        <f>GrantData[[#This Row],[Grand Total Savings]]/GrantData[[#This Row],[Total Award]]</f>
        <v>28.503051481705473</v>
      </c>
      <c r="BF29" s="27"/>
      <c r="BG29" s="27"/>
      <c r="BH29" s="27"/>
      <c r="BI29" s="27"/>
      <c r="BJ29" s="27"/>
      <c r="BK29" s="27"/>
      <c r="BL29" s="27"/>
      <c r="BM29" s="27"/>
      <c r="CC29" s="27"/>
      <c r="CD29" s="27"/>
      <c r="CE29" s="27"/>
      <c r="CF29" s="27"/>
    </row>
    <row r="30" spans="1:84" x14ac:dyDescent="0.25">
      <c r="A30" s="17">
        <v>29</v>
      </c>
      <c r="B30" s="17" t="s">
        <v>47</v>
      </c>
      <c r="C30" s="26" t="s">
        <v>288</v>
      </c>
      <c r="D30" s="26" t="s">
        <v>257</v>
      </c>
      <c r="E30" s="14">
        <v>8815</v>
      </c>
      <c r="F30" s="35" t="s">
        <v>274</v>
      </c>
      <c r="G30" s="27" t="s">
        <v>275</v>
      </c>
      <c r="H30" s="35" t="s">
        <v>124</v>
      </c>
      <c r="I30" s="35" t="s">
        <v>125</v>
      </c>
      <c r="J30" s="35" t="s">
        <v>79</v>
      </c>
      <c r="K30" s="27" t="s">
        <v>63</v>
      </c>
      <c r="L30" s="27" t="s">
        <v>63</v>
      </c>
      <c r="M30" s="27" t="s">
        <v>63</v>
      </c>
      <c r="N30" s="28">
        <v>215040</v>
      </c>
      <c r="O30" s="27">
        <v>560</v>
      </c>
      <c r="P30" s="28">
        <f t="shared" si="0"/>
        <v>384</v>
      </c>
      <c r="Q30" s="34">
        <v>233</v>
      </c>
      <c r="R30" s="34">
        <v>478</v>
      </c>
      <c r="S30" s="34">
        <v>106</v>
      </c>
      <c r="T30" s="27" t="s">
        <v>224</v>
      </c>
      <c r="U30" s="34">
        <f>GrantData[[#This Row],[Students Per Spring]]</f>
        <v>106</v>
      </c>
      <c r="V30" s="28">
        <f t="shared" si="1"/>
        <v>40704</v>
      </c>
      <c r="W30" s="34">
        <f t="shared" si="2"/>
        <v>106</v>
      </c>
      <c r="X30" s="28">
        <f t="shared" si="3"/>
        <v>40704</v>
      </c>
      <c r="Y30" s="34">
        <f>GrantData[[#This Row],[Students Per Summer]]</f>
        <v>233</v>
      </c>
      <c r="Z30" s="28">
        <f t="shared" si="4"/>
        <v>89472</v>
      </c>
      <c r="AA30" s="34">
        <f>GrantData[[#This Row],[Students Per Fall]]</f>
        <v>478</v>
      </c>
      <c r="AB30" s="28">
        <f t="shared" si="5"/>
        <v>183552</v>
      </c>
      <c r="AC30" s="34">
        <f>GrantData[[#This Row],[Students Per Spring]]</f>
        <v>106</v>
      </c>
      <c r="AD30" s="28">
        <f t="shared" si="6"/>
        <v>40704</v>
      </c>
      <c r="AE30" s="34">
        <f t="shared" si="27"/>
        <v>817</v>
      </c>
      <c r="AF30" s="28">
        <f t="shared" si="17"/>
        <v>313728</v>
      </c>
      <c r="AG30" s="34">
        <f>GrantData[[#This Row],[Students Per Summer]]</f>
        <v>233</v>
      </c>
      <c r="AH30" s="28">
        <f t="shared" si="28"/>
        <v>89472</v>
      </c>
      <c r="AI30" s="23">
        <f>GrantData[[#This Row],[Students Per Fall]]</f>
        <v>478</v>
      </c>
      <c r="AJ30" s="28">
        <f t="shared" si="29"/>
        <v>183552</v>
      </c>
      <c r="AK30" s="23">
        <f>GrantData[[#This Row],[Students Per Spring]]</f>
        <v>106</v>
      </c>
      <c r="AL30" s="28">
        <f t="shared" si="30"/>
        <v>40704</v>
      </c>
      <c r="AM30" s="23">
        <f t="shared" si="31"/>
        <v>817</v>
      </c>
      <c r="AN30" s="28">
        <f t="shared" si="32"/>
        <v>313728</v>
      </c>
      <c r="AO30" s="17" t="s">
        <v>52</v>
      </c>
      <c r="AP30" s="23">
        <f t="shared" ca="1" si="16"/>
        <v>372</v>
      </c>
      <c r="AQ30" s="23">
        <f t="shared" ca="1" si="16"/>
        <v>274</v>
      </c>
      <c r="AR30" s="23">
        <f t="shared" ca="1" si="16"/>
        <v>433</v>
      </c>
      <c r="AS30" s="23">
        <f t="shared" ca="1" si="37"/>
        <v>1079</v>
      </c>
      <c r="AT30" s="33">
        <v>411.2</v>
      </c>
      <c r="AU30" s="23">
        <f ca="1">IF(GrantData[[#This Row],[Sustainability Check 1 (2021-2022) Status]]="Continued", GrantData[[#This Row],[Check 1 Students Summer]], 0)</f>
        <v>372</v>
      </c>
      <c r="AV30" s="28">
        <f ca="1">GrantData[[#This Row],[Summer 2021 Students]]*GrantData[[#This Row],[Check 1 Price Check]]</f>
        <v>152966.39999999999</v>
      </c>
      <c r="AW30" s="23">
        <f ca="1">IF(GrantData[[#This Row],[Sustainability Check 1 (2021-2022) Status]]="Continued", GrantData[[#This Row],[Check 1 Students Fall]], 0)</f>
        <v>274</v>
      </c>
      <c r="AX30" s="28">
        <f t="shared" ca="1" si="33"/>
        <v>105216</v>
      </c>
      <c r="AY30" s="23">
        <f ca="1">IF(GrantData[[#This Row],[Sustainability Check 1 (2021-2022) Status]]="Continued", GrantData[[#This Row],[Check 1 Students Spring]], 0)</f>
        <v>433</v>
      </c>
      <c r="AZ30" s="28">
        <f t="shared" ca="1" si="34"/>
        <v>166272</v>
      </c>
      <c r="BA30" s="23">
        <f t="shared" ca="1" si="35"/>
        <v>1079</v>
      </c>
      <c r="BB30" s="28">
        <f t="shared" ca="1" si="36"/>
        <v>424454.40000000002</v>
      </c>
      <c r="BC30" s="34">
        <f>GrantData[[#This Row],[Total AY 2018-2019 Students]]+GrantData[[#This Row],[Total AY 2019-2020 Students]]+GrantData[[#This Row],[Total AY 2020-2021 Students]]</f>
        <v>1740</v>
      </c>
      <c r="BD30" s="28">
        <f ca="1">GrantData[[#This Row],[Total AY 2018-2019 Savings]]+GrantData[[#This Row],[Total AY 2019-2020 Savings]]+GrantData[[#This Row],[Total AY 2020-2021 Savings]]+GrantData[[#This Row],[Total AY 2021-2022 Savings]]</f>
        <v>1092614.3999999999</v>
      </c>
      <c r="BE30" s="28">
        <f ca="1">GrantData[[#This Row],[Grand Total Savings]]/GrantData[[#This Row],[Total Award]]</f>
        <v>123.94944980147474</v>
      </c>
      <c r="BF30" s="27"/>
      <c r="BG30" s="27"/>
      <c r="BH30" s="27"/>
      <c r="BI30" s="27"/>
      <c r="BJ30" s="27"/>
      <c r="BK30" s="27"/>
      <c r="BL30" s="27"/>
      <c r="BM30" s="27"/>
      <c r="CC30" s="27"/>
      <c r="CD30" s="27"/>
      <c r="CE30" s="27"/>
      <c r="CF30" s="27"/>
    </row>
    <row r="31" spans="1:84" x14ac:dyDescent="0.25">
      <c r="A31" s="17">
        <v>30</v>
      </c>
      <c r="B31" s="17" t="s">
        <v>47</v>
      </c>
      <c r="C31" s="26" t="s">
        <v>288</v>
      </c>
      <c r="D31" s="26" t="s">
        <v>258</v>
      </c>
      <c r="E31" s="14">
        <v>3772</v>
      </c>
      <c r="F31" s="35" t="s">
        <v>274</v>
      </c>
      <c r="G31" s="27" t="s">
        <v>275</v>
      </c>
      <c r="H31" s="35" t="s">
        <v>126</v>
      </c>
      <c r="I31" s="35" t="s">
        <v>127</v>
      </c>
      <c r="J31" s="35" t="s">
        <v>98</v>
      </c>
      <c r="K31" s="35" t="s">
        <v>63</v>
      </c>
      <c r="L31" s="35" t="s">
        <v>51</v>
      </c>
      <c r="M31" s="35" t="s">
        <v>51</v>
      </c>
      <c r="N31" s="28">
        <v>142333.75</v>
      </c>
      <c r="O31" s="23">
        <v>1625</v>
      </c>
      <c r="P31" s="28">
        <v>60.4</v>
      </c>
      <c r="Q31" s="34">
        <v>129</v>
      </c>
      <c r="R31" s="34">
        <v>153</v>
      </c>
      <c r="S31" s="34">
        <v>170</v>
      </c>
      <c r="T31" s="27" t="s">
        <v>239</v>
      </c>
      <c r="U31" s="34">
        <v>0</v>
      </c>
      <c r="V31" s="28">
        <v>0</v>
      </c>
      <c r="W31" s="34">
        <v>0</v>
      </c>
      <c r="X31" s="28">
        <f t="shared" ref="X31:X62" si="38">V31</f>
        <v>0</v>
      </c>
      <c r="Y31" s="34">
        <v>0</v>
      </c>
      <c r="Z31" s="28">
        <f t="shared" si="4"/>
        <v>0</v>
      </c>
      <c r="AA31" s="34">
        <f>GrantData[[#This Row],[Students Per Fall]]</f>
        <v>153</v>
      </c>
      <c r="AB31" s="28">
        <f t="shared" si="5"/>
        <v>9241.1999999999989</v>
      </c>
      <c r="AC31" s="34">
        <f>GrantData[[#This Row],[Students Per Spring]]</f>
        <v>170</v>
      </c>
      <c r="AD31" s="28">
        <f t="shared" si="6"/>
        <v>10268</v>
      </c>
      <c r="AE31" s="34">
        <f t="shared" si="27"/>
        <v>323</v>
      </c>
      <c r="AF31" s="28">
        <f t="shared" si="17"/>
        <v>19509.199999999997</v>
      </c>
      <c r="AG31" s="34">
        <f>GrantData[[#This Row],[Students Per Summer]]</f>
        <v>129</v>
      </c>
      <c r="AH31" s="28">
        <f t="shared" si="28"/>
        <v>7791.5999999999995</v>
      </c>
      <c r="AI31" s="23">
        <f>GrantData[[#This Row],[Students Per Fall]]</f>
        <v>153</v>
      </c>
      <c r="AJ31" s="28">
        <f t="shared" si="29"/>
        <v>9241.1999999999989</v>
      </c>
      <c r="AK31" s="23">
        <f>GrantData[[#This Row],[Students Per Spring]]</f>
        <v>170</v>
      </c>
      <c r="AL31" s="28">
        <f t="shared" si="30"/>
        <v>10268</v>
      </c>
      <c r="AM31" s="23">
        <f t="shared" si="31"/>
        <v>452</v>
      </c>
      <c r="AN31" s="28">
        <f t="shared" si="32"/>
        <v>27300.799999999999</v>
      </c>
      <c r="AO31" s="17" t="s">
        <v>52</v>
      </c>
      <c r="AP31" s="23">
        <f t="shared" ca="1" si="16"/>
        <v>267</v>
      </c>
      <c r="AQ31" s="23">
        <f t="shared" ca="1" si="16"/>
        <v>245</v>
      </c>
      <c r="AR31" s="23">
        <f t="shared" ca="1" si="16"/>
        <v>327</v>
      </c>
      <c r="AS31" s="23">
        <f t="shared" ca="1" si="37"/>
        <v>839</v>
      </c>
      <c r="AT31" s="33">
        <v>60.4</v>
      </c>
      <c r="AU31" s="23">
        <f ca="1">IF(GrantData[[#This Row],[Sustainability Check 1 (2021-2022) Status]]="Continued", GrantData[[#This Row],[Check 1 Students Summer]], 0)</f>
        <v>267</v>
      </c>
      <c r="AV31" s="28">
        <f ca="1">GrantData[[#This Row],[Summer 2021 Students]]*GrantData[[#This Row],[Check 1 Price Check]]</f>
        <v>16126.8</v>
      </c>
      <c r="AW31" s="23">
        <f ca="1">IF(GrantData[[#This Row],[Sustainability Check 1 (2021-2022) Status]]="Continued", GrantData[[#This Row],[Check 1 Students Fall]], 0)</f>
        <v>245</v>
      </c>
      <c r="AX31" s="28">
        <f t="shared" ca="1" si="33"/>
        <v>14798</v>
      </c>
      <c r="AY31" s="23">
        <f ca="1">IF(GrantData[[#This Row],[Sustainability Check 1 (2021-2022) Status]]="Continued", GrantData[[#This Row],[Check 1 Students Spring]], 0)</f>
        <v>327</v>
      </c>
      <c r="AZ31" s="28">
        <f t="shared" ca="1" si="34"/>
        <v>19750.8</v>
      </c>
      <c r="BA31" s="23">
        <f t="shared" ca="1" si="35"/>
        <v>839</v>
      </c>
      <c r="BB31" s="28">
        <f t="shared" ca="1" si="36"/>
        <v>50675.6</v>
      </c>
      <c r="BC31" s="34">
        <f>GrantData[[#This Row],[Total AY 2018-2019 Students]]+GrantData[[#This Row],[Total AY 2019-2020 Students]]+GrantData[[#This Row],[Total AY 2020-2021 Students]]</f>
        <v>775</v>
      </c>
      <c r="BD31" s="28">
        <f ca="1">GrantData[[#This Row],[Total AY 2018-2019 Savings]]+GrantData[[#This Row],[Total AY 2019-2020 Savings]]+GrantData[[#This Row],[Total AY 2020-2021 Savings]]+GrantData[[#This Row],[Total AY 2021-2022 Savings]]</f>
        <v>97485.6</v>
      </c>
      <c r="BE31" s="28">
        <f ca="1">GrantData[[#This Row],[Grand Total Savings]]/GrantData[[#This Row],[Total Award]]</f>
        <v>25.844538706256628</v>
      </c>
      <c r="BF31" s="27"/>
      <c r="BG31" s="27"/>
      <c r="BH31" s="27"/>
      <c r="BI31" s="27"/>
      <c r="BJ31" s="27"/>
      <c r="BK31" s="27"/>
      <c r="BL31" s="27"/>
      <c r="BM31" s="27"/>
      <c r="CC31" s="27"/>
      <c r="CD31" s="27"/>
      <c r="CE31" s="27"/>
      <c r="CF31" s="27"/>
    </row>
    <row r="32" spans="1:84" x14ac:dyDescent="0.25">
      <c r="A32" s="17">
        <v>31</v>
      </c>
      <c r="B32" s="17" t="s">
        <v>128</v>
      </c>
      <c r="C32" s="26" t="s">
        <v>288</v>
      </c>
      <c r="D32" s="26" t="s">
        <v>259</v>
      </c>
      <c r="E32" s="14">
        <v>26472</v>
      </c>
      <c r="F32" s="35" t="s">
        <v>274</v>
      </c>
      <c r="G32" s="27" t="s">
        <v>275</v>
      </c>
      <c r="H32" s="35" t="s">
        <v>121</v>
      </c>
      <c r="I32" s="35" t="s">
        <v>129</v>
      </c>
      <c r="J32" s="35" t="s">
        <v>123</v>
      </c>
      <c r="K32" s="27" t="s">
        <v>63</v>
      </c>
      <c r="L32" s="27" t="s">
        <v>63</v>
      </c>
      <c r="M32" s="27" t="s">
        <v>63</v>
      </c>
      <c r="N32" s="28">
        <v>600000</v>
      </c>
      <c r="O32" s="23">
        <v>2600</v>
      </c>
      <c r="P32" s="28">
        <f t="shared" ref="P32:P46" si="39">N32/O32</f>
        <v>230.76923076923077</v>
      </c>
      <c r="Q32" s="34">
        <v>130</v>
      </c>
      <c r="R32" s="34">
        <v>237</v>
      </c>
      <c r="S32" s="34">
        <v>372</v>
      </c>
      <c r="T32" s="27" t="s">
        <v>239</v>
      </c>
      <c r="U32" s="34">
        <v>0</v>
      </c>
      <c r="V32" s="28">
        <v>0</v>
      </c>
      <c r="W32" s="34">
        <v>0</v>
      </c>
      <c r="X32" s="28">
        <f t="shared" si="38"/>
        <v>0</v>
      </c>
      <c r="Y32" s="34">
        <v>0</v>
      </c>
      <c r="Z32" s="28">
        <f t="shared" si="4"/>
        <v>0</v>
      </c>
      <c r="AA32" s="34">
        <f>GrantData[[#This Row],[Students Per Fall]]</f>
        <v>237</v>
      </c>
      <c r="AB32" s="28">
        <f t="shared" si="5"/>
        <v>54692.307692307695</v>
      </c>
      <c r="AC32" s="34">
        <f>GrantData[[#This Row],[Students Per Spring]]</f>
        <v>372</v>
      </c>
      <c r="AD32" s="28">
        <f t="shared" si="6"/>
        <v>85846.153846153844</v>
      </c>
      <c r="AE32" s="34">
        <f t="shared" si="27"/>
        <v>609</v>
      </c>
      <c r="AF32" s="28">
        <f t="shared" si="17"/>
        <v>140538.46153846153</v>
      </c>
      <c r="AG32" s="34">
        <f>GrantData[[#This Row],[Students Per Summer]]</f>
        <v>130</v>
      </c>
      <c r="AH32" s="28">
        <f t="shared" si="28"/>
        <v>30000</v>
      </c>
      <c r="AI32" s="23">
        <f>GrantData[[#This Row],[Students Per Fall]]</f>
        <v>237</v>
      </c>
      <c r="AJ32" s="28">
        <f t="shared" si="29"/>
        <v>54692.307692307695</v>
      </c>
      <c r="AK32" s="23">
        <f>GrantData[[#This Row],[Students Per Spring]]</f>
        <v>372</v>
      </c>
      <c r="AL32" s="28">
        <f t="shared" si="30"/>
        <v>85846.153846153844</v>
      </c>
      <c r="AM32" s="23">
        <f t="shared" si="31"/>
        <v>739</v>
      </c>
      <c r="AN32" s="28">
        <f t="shared" si="32"/>
        <v>170538.46153846153</v>
      </c>
      <c r="AO32" s="17" t="s">
        <v>52</v>
      </c>
      <c r="AP32" s="23">
        <f t="shared" ca="1" si="16"/>
        <v>265</v>
      </c>
      <c r="AQ32" s="23">
        <f t="shared" ca="1" si="16"/>
        <v>159</v>
      </c>
      <c r="AR32" s="23">
        <f t="shared" ca="1" si="16"/>
        <v>185</v>
      </c>
      <c r="AS32" s="23">
        <f t="shared" ca="1" si="37"/>
        <v>609</v>
      </c>
      <c r="AT32" s="33">
        <v>299.95</v>
      </c>
      <c r="AU32" s="23">
        <f ca="1">IF(GrantData[[#This Row],[Sustainability Check 1 (2021-2022) Status]]="Continued", GrantData[[#This Row],[Check 1 Students Summer]], 0)</f>
        <v>265</v>
      </c>
      <c r="AV32" s="28">
        <f ca="1">GrantData[[#This Row],[Summer 2021 Students]]*GrantData[[#This Row],[Check 1 Price Check]]</f>
        <v>79486.75</v>
      </c>
      <c r="AW32" s="23">
        <f ca="1">IF(GrantData[[#This Row],[Sustainability Check 1 (2021-2022) Status]]="Continued", GrantData[[#This Row],[Check 1 Students Fall]], 0)</f>
        <v>159</v>
      </c>
      <c r="AX32" s="28">
        <f t="shared" ca="1" si="33"/>
        <v>36692.307692307695</v>
      </c>
      <c r="AY32" s="23">
        <f ca="1">IF(GrantData[[#This Row],[Sustainability Check 1 (2021-2022) Status]]="Continued", GrantData[[#This Row],[Check 1 Students Spring]], 0)</f>
        <v>185</v>
      </c>
      <c r="AZ32" s="28">
        <f t="shared" ca="1" si="34"/>
        <v>42692.307692307695</v>
      </c>
      <c r="BA32" s="23">
        <f t="shared" ca="1" si="35"/>
        <v>609</v>
      </c>
      <c r="BB32" s="28">
        <f t="shared" ca="1" si="36"/>
        <v>158871.36538461538</v>
      </c>
      <c r="BC32" s="34">
        <f>GrantData[[#This Row],[Total AY 2018-2019 Students]]+GrantData[[#This Row],[Total AY 2019-2020 Students]]+GrantData[[#This Row],[Total AY 2020-2021 Students]]</f>
        <v>1348</v>
      </c>
      <c r="BD32" s="28">
        <f ca="1">GrantData[[#This Row],[Total AY 2018-2019 Savings]]+GrantData[[#This Row],[Total AY 2019-2020 Savings]]+GrantData[[#This Row],[Total AY 2020-2021 Savings]]+GrantData[[#This Row],[Total AY 2021-2022 Savings]]</f>
        <v>469948.28846153844</v>
      </c>
      <c r="BE32" s="28">
        <f ca="1">GrantData[[#This Row],[Grand Total Savings]]/GrantData[[#This Row],[Total Award]]</f>
        <v>17.752655200269661</v>
      </c>
      <c r="BF32" s="27"/>
      <c r="BG32" s="27"/>
      <c r="BH32" s="27"/>
      <c r="BI32" s="27"/>
      <c r="BJ32" s="27"/>
      <c r="BK32" s="27"/>
      <c r="BL32" s="27"/>
      <c r="BM32" s="27"/>
      <c r="CC32" s="27"/>
      <c r="CD32" s="27"/>
      <c r="CE32" s="27"/>
      <c r="CF32" s="27"/>
    </row>
    <row r="33" spans="1:84" x14ac:dyDescent="0.25">
      <c r="A33" s="17">
        <v>32</v>
      </c>
      <c r="B33" s="17" t="s">
        <v>128</v>
      </c>
      <c r="C33" s="26" t="s">
        <v>288</v>
      </c>
      <c r="D33" s="26" t="s">
        <v>260</v>
      </c>
      <c r="E33" s="14">
        <v>10968</v>
      </c>
      <c r="F33" s="35" t="s">
        <v>274</v>
      </c>
      <c r="G33" s="27" t="s">
        <v>275</v>
      </c>
      <c r="H33" s="35" t="s">
        <v>130</v>
      </c>
      <c r="I33" s="35" t="s">
        <v>131</v>
      </c>
      <c r="J33" s="35" t="s">
        <v>62</v>
      </c>
      <c r="K33" s="27" t="s">
        <v>63</v>
      </c>
      <c r="L33" s="27" t="s">
        <v>51</v>
      </c>
      <c r="M33" s="27" t="s">
        <v>51</v>
      </c>
      <c r="N33" s="28">
        <v>79600.5</v>
      </c>
      <c r="O33" s="27">
        <v>525</v>
      </c>
      <c r="P33" s="28">
        <f t="shared" si="39"/>
        <v>151.62</v>
      </c>
      <c r="Q33" s="34">
        <v>188</v>
      </c>
      <c r="R33" s="34">
        <v>469</v>
      </c>
      <c r="S33" s="34">
        <v>346</v>
      </c>
      <c r="T33" s="27" t="s">
        <v>239</v>
      </c>
      <c r="U33" s="34">
        <v>0</v>
      </c>
      <c r="V33" s="28">
        <v>0</v>
      </c>
      <c r="W33" s="34">
        <v>0</v>
      </c>
      <c r="X33" s="28">
        <f t="shared" si="38"/>
        <v>0</v>
      </c>
      <c r="Y33" s="34">
        <v>0</v>
      </c>
      <c r="Z33" s="28">
        <f t="shared" si="4"/>
        <v>0</v>
      </c>
      <c r="AA33" s="34">
        <f>GrantData[[#This Row],[Students Per Fall]]</f>
        <v>469</v>
      </c>
      <c r="AB33" s="28">
        <f t="shared" si="5"/>
        <v>71109.78</v>
      </c>
      <c r="AC33" s="34">
        <f>GrantData[[#This Row],[Students Per Spring]]</f>
        <v>346</v>
      </c>
      <c r="AD33" s="28">
        <f t="shared" si="6"/>
        <v>52460.520000000004</v>
      </c>
      <c r="AE33" s="34">
        <f t="shared" si="27"/>
        <v>815</v>
      </c>
      <c r="AF33" s="28">
        <f t="shared" si="17"/>
        <v>123570.3</v>
      </c>
      <c r="AG33" s="34">
        <f>GrantData[[#This Row],[Students Per Summer]]</f>
        <v>188</v>
      </c>
      <c r="AH33" s="28">
        <f t="shared" si="28"/>
        <v>28504.560000000001</v>
      </c>
      <c r="AI33" s="23">
        <f>GrantData[[#This Row],[Students Per Fall]]</f>
        <v>469</v>
      </c>
      <c r="AJ33" s="28">
        <f t="shared" si="29"/>
        <v>71109.78</v>
      </c>
      <c r="AK33" s="23">
        <f>GrantData[[#This Row],[Students Per Spring]]</f>
        <v>346</v>
      </c>
      <c r="AL33" s="28">
        <f t="shared" si="30"/>
        <v>52460.520000000004</v>
      </c>
      <c r="AM33" s="23">
        <f t="shared" si="31"/>
        <v>1003</v>
      </c>
      <c r="AN33" s="28">
        <f t="shared" si="32"/>
        <v>152074.85999999999</v>
      </c>
      <c r="AO33" s="17" t="s">
        <v>59</v>
      </c>
      <c r="AP33" s="23">
        <f t="shared" ca="1" si="16"/>
        <v>439</v>
      </c>
      <c r="AQ33" s="23">
        <f t="shared" ca="1" si="16"/>
        <v>137</v>
      </c>
      <c r="AR33" s="23">
        <f t="shared" ca="1" si="16"/>
        <v>213</v>
      </c>
      <c r="AS33" s="23">
        <f t="shared" ca="1" si="37"/>
        <v>789</v>
      </c>
      <c r="AT33" s="33">
        <v>277.2</v>
      </c>
      <c r="AU33" s="23">
        <f>IF(GrantData[[#This Row],[Sustainability Check 1 (2021-2022) Status]]="Continued", GrantData[[#This Row],[Check 1 Students Summer]], 0)</f>
        <v>0</v>
      </c>
      <c r="AV33" s="28">
        <f>GrantData[[#This Row],[Summer 2021 Students]]*GrantData[[#This Row],[Check 1 Price Check]]</f>
        <v>0</v>
      </c>
      <c r="AW33" s="23">
        <f>IF(GrantData[[#This Row],[Sustainability Check 1 (2021-2022) Status]]="Continued", GrantData[[#This Row],[Check 1 Students Fall]], 0)</f>
        <v>0</v>
      </c>
      <c r="AX33" s="28">
        <f t="shared" si="33"/>
        <v>0</v>
      </c>
      <c r="AY33" s="23">
        <f>IF(GrantData[[#This Row],[Sustainability Check 1 (2021-2022) Status]]="Continued", GrantData[[#This Row],[Check 1 Students Spring]], 0)</f>
        <v>0</v>
      </c>
      <c r="AZ33" s="28">
        <f t="shared" si="34"/>
        <v>0</v>
      </c>
      <c r="BA33" s="23">
        <f t="shared" si="35"/>
        <v>0</v>
      </c>
      <c r="BB33" s="28">
        <f t="shared" si="36"/>
        <v>0</v>
      </c>
      <c r="BC33" s="34">
        <f>GrantData[[#This Row],[Total AY 2018-2019 Students]]+GrantData[[#This Row],[Total AY 2019-2020 Students]]+GrantData[[#This Row],[Total AY 2020-2021 Students]]</f>
        <v>1818</v>
      </c>
      <c r="BD33" s="28">
        <f>GrantData[[#This Row],[Total AY 2018-2019 Savings]]+GrantData[[#This Row],[Total AY 2019-2020 Savings]]+GrantData[[#This Row],[Total AY 2020-2021 Savings]]+GrantData[[#This Row],[Total AY 2021-2022 Savings]]</f>
        <v>275645.15999999997</v>
      </c>
      <c r="BE33" s="28">
        <f>GrantData[[#This Row],[Grand Total Savings]]/GrantData[[#This Row],[Total Award]]</f>
        <v>25.131761487964987</v>
      </c>
      <c r="BF33" s="27"/>
      <c r="BG33" s="27"/>
      <c r="BH33" s="27"/>
      <c r="BI33" s="27"/>
      <c r="BJ33" s="27"/>
      <c r="BK33" s="27"/>
      <c r="BL33" s="27"/>
      <c r="BM33" s="27"/>
      <c r="CC33" s="27"/>
      <c r="CD33" s="27"/>
      <c r="CE33" s="27"/>
      <c r="CF33" s="27"/>
    </row>
    <row r="34" spans="1:84" x14ac:dyDescent="0.25">
      <c r="A34" s="17">
        <v>33</v>
      </c>
      <c r="B34" s="17" t="s">
        <v>128</v>
      </c>
      <c r="C34" s="26" t="s">
        <v>288</v>
      </c>
      <c r="D34" s="26" t="s">
        <v>261</v>
      </c>
      <c r="E34" s="14">
        <v>17674</v>
      </c>
      <c r="F34" s="35" t="s">
        <v>274</v>
      </c>
      <c r="G34" s="27" t="s">
        <v>275</v>
      </c>
      <c r="H34" s="35" t="s">
        <v>132</v>
      </c>
      <c r="I34" s="35" t="s">
        <v>133</v>
      </c>
      <c r="J34" s="35" t="s">
        <v>85</v>
      </c>
      <c r="K34" s="27" t="s">
        <v>63</v>
      </c>
      <c r="L34" s="27" t="s">
        <v>51</v>
      </c>
      <c r="M34" s="27" t="s">
        <v>51</v>
      </c>
      <c r="N34" s="28">
        <v>14100</v>
      </c>
      <c r="O34" s="27">
        <v>30</v>
      </c>
      <c r="P34" s="28">
        <f t="shared" si="39"/>
        <v>470</v>
      </c>
      <c r="Q34" s="34">
        <v>210</v>
      </c>
      <c r="R34" s="34">
        <v>267</v>
      </c>
      <c r="S34" s="34">
        <v>440</v>
      </c>
      <c r="T34" s="27" t="s">
        <v>239</v>
      </c>
      <c r="U34" s="34">
        <v>0</v>
      </c>
      <c r="V34" s="28">
        <v>0</v>
      </c>
      <c r="W34" s="34">
        <v>0</v>
      </c>
      <c r="X34" s="28">
        <f t="shared" si="38"/>
        <v>0</v>
      </c>
      <c r="Y34" s="34">
        <v>0</v>
      </c>
      <c r="Z34" s="28">
        <f t="shared" ref="Z34:Z65" si="40">$P34*Y34</f>
        <v>0</v>
      </c>
      <c r="AA34" s="34">
        <f>GrantData[[#This Row],[Students Per Fall]]</f>
        <v>267</v>
      </c>
      <c r="AB34" s="28">
        <f t="shared" ref="AB34:AB65" si="41">$P34*AA34</f>
        <v>125490</v>
      </c>
      <c r="AC34" s="34">
        <f>GrantData[[#This Row],[Students Per Spring]]</f>
        <v>440</v>
      </c>
      <c r="AD34" s="28">
        <f t="shared" ref="AD34:AD65" si="42">$P34*AC34</f>
        <v>206800</v>
      </c>
      <c r="AE34" s="34">
        <f t="shared" si="27"/>
        <v>707</v>
      </c>
      <c r="AF34" s="28">
        <f t="shared" si="17"/>
        <v>332290</v>
      </c>
      <c r="AG34" s="34">
        <f>GrantData[[#This Row],[Students Per Summer]]</f>
        <v>210</v>
      </c>
      <c r="AH34" s="28">
        <f t="shared" si="28"/>
        <v>98700</v>
      </c>
      <c r="AI34" s="23">
        <f>GrantData[[#This Row],[Students Per Fall]]</f>
        <v>267</v>
      </c>
      <c r="AJ34" s="28">
        <f t="shared" si="29"/>
        <v>125490</v>
      </c>
      <c r="AK34" s="23">
        <f>GrantData[[#This Row],[Students Per Spring]]</f>
        <v>440</v>
      </c>
      <c r="AL34" s="28">
        <f t="shared" si="30"/>
        <v>206800</v>
      </c>
      <c r="AM34" s="23">
        <f t="shared" si="31"/>
        <v>917</v>
      </c>
      <c r="AN34" s="28">
        <f t="shared" si="32"/>
        <v>430990</v>
      </c>
      <c r="AO34" s="17" t="s">
        <v>52</v>
      </c>
      <c r="AP34" s="23">
        <f t="shared" ca="1" si="16"/>
        <v>200</v>
      </c>
      <c r="AQ34" s="23">
        <f t="shared" ca="1" si="16"/>
        <v>344</v>
      </c>
      <c r="AR34" s="23">
        <f t="shared" ca="1" si="16"/>
        <v>173</v>
      </c>
      <c r="AS34" s="23">
        <f t="shared" ca="1" si="37"/>
        <v>717</v>
      </c>
      <c r="AT34" s="33">
        <v>299.05</v>
      </c>
      <c r="AU34" s="23">
        <f ca="1">IF(GrantData[[#This Row],[Sustainability Check 1 (2021-2022) Status]]="Continued", GrantData[[#This Row],[Check 1 Students Summer]], 0)</f>
        <v>200</v>
      </c>
      <c r="AV34" s="28">
        <f ca="1">GrantData[[#This Row],[Summer 2021 Students]]*GrantData[[#This Row],[Check 1 Price Check]]</f>
        <v>59810</v>
      </c>
      <c r="AW34" s="23">
        <f ca="1">IF(GrantData[[#This Row],[Sustainability Check 1 (2021-2022) Status]]="Continued", GrantData[[#This Row],[Check 1 Students Fall]], 0)</f>
        <v>344</v>
      </c>
      <c r="AX34" s="28">
        <f t="shared" ca="1" si="33"/>
        <v>161680</v>
      </c>
      <c r="AY34" s="23">
        <f ca="1">IF(GrantData[[#This Row],[Sustainability Check 1 (2021-2022) Status]]="Continued", GrantData[[#This Row],[Check 1 Students Spring]], 0)</f>
        <v>173</v>
      </c>
      <c r="AZ34" s="28">
        <f t="shared" ca="1" si="34"/>
        <v>81310</v>
      </c>
      <c r="BA34" s="23">
        <f t="shared" ca="1" si="35"/>
        <v>717</v>
      </c>
      <c r="BB34" s="28">
        <f t="shared" ca="1" si="36"/>
        <v>302800</v>
      </c>
      <c r="BC34" s="34">
        <f>GrantData[[#This Row],[Total AY 2018-2019 Students]]+GrantData[[#This Row],[Total AY 2019-2020 Students]]+GrantData[[#This Row],[Total AY 2020-2021 Students]]</f>
        <v>1624</v>
      </c>
      <c r="BD34" s="28">
        <f ca="1">GrantData[[#This Row],[Total AY 2018-2019 Savings]]+GrantData[[#This Row],[Total AY 2019-2020 Savings]]+GrantData[[#This Row],[Total AY 2020-2021 Savings]]+GrantData[[#This Row],[Total AY 2021-2022 Savings]]</f>
        <v>1066080</v>
      </c>
      <c r="BE34" s="28">
        <f ca="1">GrantData[[#This Row],[Grand Total Savings]]/GrantData[[#This Row],[Total Award]]</f>
        <v>60.319112821093128</v>
      </c>
      <c r="BF34" s="27"/>
      <c r="BG34" s="27"/>
      <c r="BH34" s="27"/>
      <c r="BI34" s="27"/>
      <c r="BJ34" s="27"/>
      <c r="BK34" s="27"/>
      <c r="BL34" s="27"/>
      <c r="BM34" s="27"/>
      <c r="CC34" s="27"/>
      <c r="CD34" s="27"/>
      <c r="CE34" s="27"/>
      <c r="CF34" s="27"/>
    </row>
    <row r="35" spans="1:84" x14ac:dyDescent="0.25">
      <c r="A35" s="17">
        <v>34</v>
      </c>
      <c r="B35" s="17" t="s">
        <v>128</v>
      </c>
      <c r="C35" s="26" t="s">
        <v>288</v>
      </c>
      <c r="D35" s="26" t="s">
        <v>262</v>
      </c>
      <c r="E35" s="14">
        <v>25561</v>
      </c>
      <c r="F35" s="35" t="s">
        <v>274</v>
      </c>
      <c r="G35" s="27" t="s">
        <v>275</v>
      </c>
      <c r="H35" s="35" t="s">
        <v>114</v>
      </c>
      <c r="I35" s="35" t="s">
        <v>134</v>
      </c>
      <c r="J35" s="35" t="s">
        <v>79</v>
      </c>
      <c r="K35" s="27" t="s">
        <v>63</v>
      </c>
      <c r="L35" s="27" t="s">
        <v>63</v>
      </c>
      <c r="M35" s="27" t="s">
        <v>63</v>
      </c>
      <c r="N35" s="28">
        <v>109525</v>
      </c>
      <c r="O35" s="23">
        <v>1300</v>
      </c>
      <c r="P35" s="28">
        <f t="shared" si="39"/>
        <v>84.25</v>
      </c>
      <c r="Q35" s="34">
        <v>211</v>
      </c>
      <c r="R35" s="34">
        <v>124</v>
      </c>
      <c r="S35" s="34">
        <v>446</v>
      </c>
      <c r="T35" s="27" t="s">
        <v>239</v>
      </c>
      <c r="U35" s="34">
        <v>0</v>
      </c>
      <c r="V35" s="28">
        <v>0</v>
      </c>
      <c r="W35" s="34">
        <v>0</v>
      </c>
      <c r="X35" s="28">
        <f t="shared" si="38"/>
        <v>0</v>
      </c>
      <c r="Y35" s="34">
        <v>0</v>
      </c>
      <c r="Z35" s="28">
        <f t="shared" si="40"/>
        <v>0</v>
      </c>
      <c r="AA35" s="34">
        <f>GrantData[[#This Row],[Students Per Fall]]</f>
        <v>124</v>
      </c>
      <c r="AB35" s="28">
        <f t="shared" si="41"/>
        <v>10447</v>
      </c>
      <c r="AC35" s="34">
        <f>GrantData[[#This Row],[Students Per Spring]]</f>
        <v>446</v>
      </c>
      <c r="AD35" s="28">
        <f t="shared" si="42"/>
        <v>37575.5</v>
      </c>
      <c r="AE35" s="34">
        <f t="shared" si="27"/>
        <v>570</v>
      </c>
      <c r="AF35" s="28">
        <f t="shared" si="17"/>
        <v>48022.5</v>
      </c>
      <c r="AG35" s="34">
        <f>GrantData[[#This Row],[Students Per Summer]]</f>
        <v>211</v>
      </c>
      <c r="AH35" s="28">
        <f t="shared" si="28"/>
        <v>17776.75</v>
      </c>
      <c r="AI35" s="23">
        <f>GrantData[[#This Row],[Students Per Fall]]</f>
        <v>124</v>
      </c>
      <c r="AJ35" s="28">
        <f t="shared" si="29"/>
        <v>10447</v>
      </c>
      <c r="AK35" s="23">
        <f>GrantData[[#This Row],[Students Per Spring]]</f>
        <v>446</v>
      </c>
      <c r="AL35" s="28">
        <f t="shared" si="30"/>
        <v>37575.5</v>
      </c>
      <c r="AM35" s="23">
        <f t="shared" si="31"/>
        <v>781</v>
      </c>
      <c r="AN35" s="28">
        <f t="shared" si="32"/>
        <v>65799.25</v>
      </c>
      <c r="AO35" s="17" t="s">
        <v>52</v>
      </c>
      <c r="AP35" s="23">
        <f t="shared" ca="1" si="16"/>
        <v>279</v>
      </c>
      <c r="AQ35" s="23">
        <f t="shared" ca="1" si="16"/>
        <v>156</v>
      </c>
      <c r="AR35" s="23">
        <f t="shared" ca="1" si="16"/>
        <v>172</v>
      </c>
      <c r="AS35" s="23">
        <f t="shared" ca="1" si="37"/>
        <v>607</v>
      </c>
      <c r="AT35" s="33">
        <v>84.25</v>
      </c>
      <c r="AU35" s="23">
        <f ca="1">IF(GrantData[[#This Row],[Sustainability Check 1 (2021-2022) Status]]="Continued", GrantData[[#This Row],[Check 1 Students Summer]], 0)</f>
        <v>279</v>
      </c>
      <c r="AV35" s="28">
        <f ca="1">GrantData[[#This Row],[Summer 2021 Students]]*GrantData[[#This Row],[Check 1 Price Check]]</f>
        <v>23505.75</v>
      </c>
      <c r="AW35" s="23">
        <f ca="1">IF(GrantData[[#This Row],[Sustainability Check 1 (2021-2022) Status]]="Continued", GrantData[[#This Row],[Check 1 Students Fall]], 0)</f>
        <v>156</v>
      </c>
      <c r="AX35" s="28">
        <f t="shared" ca="1" si="33"/>
        <v>13143</v>
      </c>
      <c r="AY35" s="23">
        <f ca="1">IF(GrantData[[#This Row],[Sustainability Check 1 (2021-2022) Status]]="Continued", GrantData[[#This Row],[Check 1 Students Spring]], 0)</f>
        <v>172</v>
      </c>
      <c r="AZ35" s="28">
        <f t="shared" ca="1" si="34"/>
        <v>14491</v>
      </c>
      <c r="BA35" s="23">
        <f t="shared" ca="1" si="35"/>
        <v>607</v>
      </c>
      <c r="BB35" s="28">
        <f t="shared" ca="1" si="36"/>
        <v>51139.75</v>
      </c>
      <c r="BC35" s="34">
        <f>GrantData[[#This Row],[Total AY 2018-2019 Students]]+GrantData[[#This Row],[Total AY 2019-2020 Students]]+GrantData[[#This Row],[Total AY 2020-2021 Students]]</f>
        <v>1351</v>
      </c>
      <c r="BD35" s="28">
        <f ca="1">GrantData[[#This Row],[Total AY 2018-2019 Savings]]+GrantData[[#This Row],[Total AY 2019-2020 Savings]]+GrantData[[#This Row],[Total AY 2020-2021 Savings]]+GrantData[[#This Row],[Total AY 2021-2022 Savings]]</f>
        <v>164961.5</v>
      </c>
      <c r="BE35" s="28">
        <f ca="1">GrantData[[#This Row],[Grand Total Savings]]/GrantData[[#This Row],[Total Award]]</f>
        <v>6.4536403114119167</v>
      </c>
      <c r="BF35" s="27"/>
      <c r="BG35" s="27"/>
      <c r="BH35" s="27"/>
      <c r="BI35" s="27"/>
      <c r="BJ35" s="27"/>
      <c r="BK35" s="27"/>
      <c r="BL35" s="27"/>
      <c r="BM35" s="27"/>
      <c r="CC35" s="27"/>
      <c r="CD35" s="27"/>
      <c r="CE35" s="27"/>
      <c r="CF35" s="27"/>
    </row>
    <row r="36" spans="1:84" x14ac:dyDescent="0.25">
      <c r="A36" s="17">
        <v>35</v>
      </c>
      <c r="B36" s="17" t="s">
        <v>128</v>
      </c>
      <c r="C36" s="26" t="s">
        <v>288</v>
      </c>
      <c r="D36" s="26" t="s">
        <v>263</v>
      </c>
      <c r="E36" s="14">
        <v>12166</v>
      </c>
      <c r="F36" s="35" t="s">
        <v>274</v>
      </c>
      <c r="G36" s="27" t="s">
        <v>275</v>
      </c>
      <c r="H36" s="35" t="s">
        <v>135</v>
      </c>
      <c r="I36" s="35" t="s">
        <v>136</v>
      </c>
      <c r="J36" s="35" t="s">
        <v>118</v>
      </c>
      <c r="K36" s="27" t="s">
        <v>63</v>
      </c>
      <c r="L36" s="27" t="s">
        <v>51</v>
      </c>
      <c r="M36" s="27" t="s">
        <v>63</v>
      </c>
      <c r="N36" s="28">
        <v>167760</v>
      </c>
      <c r="O36" s="27">
        <v>600</v>
      </c>
      <c r="P36" s="28">
        <f t="shared" si="39"/>
        <v>279.60000000000002</v>
      </c>
      <c r="Q36" s="34">
        <v>269</v>
      </c>
      <c r="R36" s="34">
        <v>354</v>
      </c>
      <c r="S36" s="34">
        <v>306</v>
      </c>
      <c r="T36" s="27" t="s">
        <v>239</v>
      </c>
      <c r="U36" s="34">
        <v>0</v>
      </c>
      <c r="V36" s="28">
        <v>0</v>
      </c>
      <c r="W36" s="34">
        <v>0</v>
      </c>
      <c r="X36" s="28">
        <f t="shared" si="38"/>
        <v>0</v>
      </c>
      <c r="Y36" s="34">
        <v>0</v>
      </c>
      <c r="Z36" s="28">
        <f t="shared" si="40"/>
        <v>0</v>
      </c>
      <c r="AA36" s="34">
        <f>GrantData[[#This Row],[Students Per Fall]]</f>
        <v>354</v>
      </c>
      <c r="AB36" s="28">
        <f t="shared" si="41"/>
        <v>98978.400000000009</v>
      </c>
      <c r="AC36" s="34">
        <f>GrantData[[#This Row],[Students Per Spring]]</f>
        <v>306</v>
      </c>
      <c r="AD36" s="28">
        <f t="shared" si="42"/>
        <v>85557.6</v>
      </c>
      <c r="AE36" s="34">
        <f t="shared" si="27"/>
        <v>660</v>
      </c>
      <c r="AF36" s="28">
        <f t="shared" si="17"/>
        <v>184536</v>
      </c>
      <c r="AG36" s="34">
        <f>GrantData[[#This Row],[Students Per Summer]]</f>
        <v>269</v>
      </c>
      <c r="AH36" s="28">
        <f t="shared" si="28"/>
        <v>75212.400000000009</v>
      </c>
      <c r="AI36" s="23">
        <f>GrantData[[#This Row],[Students Per Fall]]</f>
        <v>354</v>
      </c>
      <c r="AJ36" s="28">
        <f t="shared" si="29"/>
        <v>98978.400000000009</v>
      </c>
      <c r="AK36" s="23">
        <f>GrantData[[#This Row],[Students Per Spring]]</f>
        <v>306</v>
      </c>
      <c r="AL36" s="28">
        <f t="shared" si="30"/>
        <v>85557.6</v>
      </c>
      <c r="AM36" s="23">
        <f t="shared" si="31"/>
        <v>929</v>
      </c>
      <c r="AN36" s="28">
        <f t="shared" si="32"/>
        <v>259748.40000000002</v>
      </c>
      <c r="AO36" s="17" t="s">
        <v>52</v>
      </c>
      <c r="AP36" s="23">
        <f t="shared" ca="1" si="16"/>
        <v>349</v>
      </c>
      <c r="AQ36" s="23">
        <f t="shared" ca="1" si="16"/>
        <v>260</v>
      </c>
      <c r="AR36" s="23">
        <f t="shared" ca="1" si="16"/>
        <v>106</v>
      </c>
      <c r="AS36" s="23">
        <f t="shared" ca="1" si="37"/>
        <v>715</v>
      </c>
      <c r="AT36" s="33">
        <v>266.20999999999998</v>
      </c>
      <c r="AU36" s="23">
        <f ca="1">IF(GrantData[[#This Row],[Sustainability Check 1 (2021-2022) Status]]="Continued", GrantData[[#This Row],[Check 1 Students Summer]], 0)</f>
        <v>349</v>
      </c>
      <c r="AV36" s="28">
        <f ca="1">GrantData[[#This Row],[Summer 2021 Students]]*GrantData[[#This Row],[Check 1 Price Check]]</f>
        <v>92907.29</v>
      </c>
      <c r="AW36" s="23">
        <f ca="1">IF(GrantData[[#This Row],[Sustainability Check 1 (2021-2022) Status]]="Continued", GrantData[[#This Row],[Check 1 Students Fall]], 0)</f>
        <v>260</v>
      </c>
      <c r="AX36" s="28">
        <f t="shared" ca="1" si="33"/>
        <v>72696</v>
      </c>
      <c r="AY36" s="23">
        <f ca="1">IF(GrantData[[#This Row],[Sustainability Check 1 (2021-2022) Status]]="Continued", GrantData[[#This Row],[Check 1 Students Spring]], 0)</f>
        <v>106</v>
      </c>
      <c r="AZ36" s="28">
        <f t="shared" ca="1" si="34"/>
        <v>29637.600000000002</v>
      </c>
      <c r="BA36" s="23">
        <f t="shared" ca="1" si="35"/>
        <v>715</v>
      </c>
      <c r="BB36" s="28">
        <f t="shared" ca="1" si="36"/>
        <v>195240.88999999998</v>
      </c>
      <c r="BC36" s="34">
        <f>GrantData[[#This Row],[Total AY 2018-2019 Students]]+GrantData[[#This Row],[Total AY 2019-2020 Students]]+GrantData[[#This Row],[Total AY 2020-2021 Students]]</f>
        <v>1589</v>
      </c>
      <c r="BD36" s="28">
        <f ca="1">GrantData[[#This Row],[Total AY 2018-2019 Savings]]+GrantData[[#This Row],[Total AY 2019-2020 Savings]]+GrantData[[#This Row],[Total AY 2020-2021 Savings]]+GrantData[[#This Row],[Total AY 2021-2022 Savings]]</f>
        <v>639525.29</v>
      </c>
      <c r="BE36" s="28">
        <f ca="1">GrantData[[#This Row],[Grand Total Savings]]/GrantData[[#This Row],[Total Award]]</f>
        <v>52.566602827552195</v>
      </c>
      <c r="BF36" s="27"/>
      <c r="BG36" s="27"/>
      <c r="BH36" s="27"/>
      <c r="BI36" s="27"/>
      <c r="BJ36" s="27"/>
      <c r="BK36" s="27"/>
      <c r="BL36" s="27"/>
      <c r="BM36" s="27"/>
      <c r="CC36" s="27"/>
      <c r="CD36" s="27"/>
      <c r="CE36" s="27"/>
      <c r="CF36" s="27"/>
    </row>
    <row r="37" spans="1:84" x14ac:dyDescent="0.25">
      <c r="A37" s="17">
        <v>36</v>
      </c>
      <c r="B37" s="17" t="s">
        <v>128</v>
      </c>
      <c r="C37" s="26" t="s">
        <v>288</v>
      </c>
      <c r="D37" s="26" t="s">
        <v>264</v>
      </c>
      <c r="E37" s="14">
        <v>16985</v>
      </c>
      <c r="F37" s="35" t="s">
        <v>274</v>
      </c>
      <c r="G37" s="27" t="s">
        <v>275</v>
      </c>
      <c r="H37" s="35" t="s">
        <v>137</v>
      </c>
      <c r="I37" s="35" t="s">
        <v>138</v>
      </c>
      <c r="J37" s="35" t="s">
        <v>66</v>
      </c>
      <c r="K37" s="27" t="s">
        <v>57</v>
      </c>
      <c r="L37" s="27" t="s">
        <v>63</v>
      </c>
      <c r="M37" s="27" t="s">
        <v>63</v>
      </c>
      <c r="N37" s="28">
        <v>15000</v>
      </c>
      <c r="O37" s="27">
        <v>105</v>
      </c>
      <c r="P37" s="28">
        <f t="shared" si="39"/>
        <v>142.85714285714286</v>
      </c>
      <c r="Q37" s="34">
        <v>216</v>
      </c>
      <c r="R37" s="34">
        <v>124</v>
      </c>
      <c r="S37" s="34">
        <v>466</v>
      </c>
      <c r="T37" s="27" t="s">
        <v>239</v>
      </c>
      <c r="U37" s="34">
        <v>0</v>
      </c>
      <c r="V37" s="28">
        <v>0</v>
      </c>
      <c r="W37" s="34">
        <v>0</v>
      </c>
      <c r="X37" s="28">
        <f t="shared" si="38"/>
        <v>0</v>
      </c>
      <c r="Y37" s="34">
        <v>0</v>
      </c>
      <c r="Z37" s="28">
        <f t="shared" si="40"/>
        <v>0</v>
      </c>
      <c r="AA37" s="34">
        <f>GrantData[[#This Row],[Students Per Fall]]</f>
        <v>124</v>
      </c>
      <c r="AB37" s="28">
        <f t="shared" si="41"/>
        <v>17714.285714285714</v>
      </c>
      <c r="AC37" s="34">
        <f>GrantData[[#This Row],[Students Per Spring]]</f>
        <v>466</v>
      </c>
      <c r="AD37" s="28">
        <f t="shared" si="42"/>
        <v>66571.42857142858</v>
      </c>
      <c r="AE37" s="34">
        <f t="shared" si="27"/>
        <v>590</v>
      </c>
      <c r="AF37" s="28">
        <f t="shared" si="17"/>
        <v>84285.71428571429</v>
      </c>
      <c r="AG37" s="34">
        <f>GrantData[[#This Row],[Students Per Summer]]</f>
        <v>216</v>
      </c>
      <c r="AH37" s="28">
        <f t="shared" si="28"/>
        <v>30857.142857142859</v>
      </c>
      <c r="AI37" s="23">
        <f>GrantData[[#This Row],[Students Per Fall]]</f>
        <v>124</v>
      </c>
      <c r="AJ37" s="28">
        <f t="shared" si="29"/>
        <v>17714.285714285714</v>
      </c>
      <c r="AK37" s="23">
        <f>GrantData[[#This Row],[Students Per Spring]]</f>
        <v>466</v>
      </c>
      <c r="AL37" s="28">
        <f t="shared" si="30"/>
        <v>66571.42857142858</v>
      </c>
      <c r="AM37" s="23">
        <f t="shared" si="31"/>
        <v>806</v>
      </c>
      <c r="AN37" s="28">
        <f t="shared" si="32"/>
        <v>115142.85714285716</v>
      </c>
      <c r="AO37" s="17" t="s">
        <v>52</v>
      </c>
      <c r="AP37" s="23">
        <f t="shared" ca="1" si="16"/>
        <v>470</v>
      </c>
      <c r="AQ37" s="23">
        <f t="shared" ca="1" si="16"/>
        <v>393</v>
      </c>
      <c r="AR37" s="23">
        <f t="shared" ca="1" si="16"/>
        <v>389</v>
      </c>
      <c r="AS37" s="23">
        <f t="shared" ca="1" si="37"/>
        <v>1252</v>
      </c>
      <c r="AT37" s="33">
        <v>108.2</v>
      </c>
      <c r="AU37" s="23">
        <f ca="1">IF(GrantData[[#This Row],[Sustainability Check 1 (2021-2022) Status]]="Continued", GrantData[[#This Row],[Check 1 Students Summer]], 0)</f>
        <v>470</v>
      </c>
      <c r="AV37" s="28">
        <f ca="1">GrantData[[#This Row],[Summer 2021 Students]]*GrantData[[#This Row],[Check 1 Price Check]]</f>
        <v>50854</v>
      </c>
      <c r="AW37" s="23">
        <f ca="1">IF(GrantData[[#This Row],[Sustainability Check 1 (2021-2022) Status]]="Continued", GrantData[[#This Row],[Check 1 Students Fall]], 0)</f>
        <v>393</v>
      </c>
      <c r="AX37" s="28">
        <f t="shared" ca="1" si="33"/>
        <v>56142.857142857145</v>
      </c>
      <c r="AY37" s="23">
        <f ca="1">IF(GrantData[[#This Row],[Sustainability Check 1 (2021-2022) Status]]="Continued", GrantData[[#This Row],[Check 1 Students Spring]], 0)</f>
        <v>389</v>
      </c>
      <c r="AZ37" s="28">
        <f t="shared" ca="1" si="34"/>
        <v>55571.428571428572</v>
      </c>
      <c r="BA37" s="23">
        <f t="shared" ca="1" si="35"/>
        <v>1252</v>
      </c>
      <c r="BB37" s="28">
        <f t="shared" ca="1" si="36"/>
        <v>162568.28571428571</v>
      </c>
      <c r="BC37" s="34">
        <f>GrantData[[#This Row],[Total AY 2018-2019 Students]]+GrantData[[#This Row],[Total AY 2019-2020 Students]]+GrantData[[#This Row],[Total AY 2020-2021 Students]]</f>
        <v>1396</v>
      </c>
      <c r="BD37" s="28">
        <f ca="1">GrantData[[#This Row],[Total AY 2018-2019 Savings]]+GrantData[[#This Row],[Total AY 2019-2020 Savings]]+GrantData[[#This Row],[Total AY 2020-2021 Savings]]+GrantData[[#This Row],[Total AY 2021-2022 Savings]]</f>
        <v>361996.85714285716</v>
      </c>
      <c r="BE37" s="28">
        <f ca="1">GrantData[[#This Row],[Grand Total Savings]]/GrantData[[#This Row],[Total Award]]</f>
        <v>21.312738130283023</v>
      </c>
      <c r="BF37" s="27"/>
      <c r="BG37" s="27"/>
      <c r="BH37" s="27"/>
      <c r="BI37" s="27"/>
      <c r="BJ37" s="27"/>
      <c r="BK37" s="27"/>
      <c r="BL37" s="27"/>
      <c r="BM37" s="27"/>
      <c r="CC37" s="27"/>
      <c r="CD37" s="27"/>
      <c r="CE37" s="27"/>
      <c r="CF37" s="27"/>
    </row>
    <row r="38" spans="1:84" x14ac:dyDescent="0.25">
      <c r="A38" s="17">
        <v>37</v>
      </c>
      <c r="B38" s="17" t="s">
        <v>128</v>
      </c>
      <c r="C38" s="26" t="s">
        <v>288</v>
      </c>
      <c r="D38" s="26" t="s">
        <v>265</v>
      </c>
      <c r="E38" s="14">
        <v>2752</v>
      </c>
      <c r="F38" s="35" t="s">
        <v>274</v>
      </c>
      <c r="G38" s="27" t="s">
        <v>275</v>
      </c>
      <c r="H38" s="35" t="s">
        <v>139</v>
      </c>
      <c r="I38" s="35" t="s">
        <v>140</v>
      </c>
      <c r="J38" s="35" t="s">
        <v>62</v>
      </c>
      <c r="K38" s="27" t="s">
        <v>63</v>
      </c>
      <c r="L38" s="27" t="s">
        <v>63</v>
      </c>
      <c r="M38" s="27" t="s">
        <v>63</v>
      </c>
      <c r="N38" s="28">
        <v>114751</v>
      </c>
      <c r="O38" s="27">
        <v>676</v>
      </c>
      <c r="P38" s="28">
        <f t="shared" si="39"/>
        <v>169.75</v>
      </c>
      <c r="Q38" s="34">
        <v>237</v>
      </c>
      <c r="R38" s="34">
        <v>486</v>
      </c>
      <c r="S38" s="34">
        <v>185</v>
      </c>
      <c r="T38" s="27" t="s">
        <v>224</v>
      </c>
      <c r="U38" s="34">
        <f>GrantData[[#This Row],[Students Per Spring]]</f>
        <v>185</v>
      </c>
      <c r="V38" s="28">
        <f>$P38*U38</f>
        <v>31403.75</v>
      </c>
      <c r="W38" s="34">
        <f>U38</f>
        <v>185</v>
      </c>
      <c r="X38" s="28">
        <f t="shared" si="38"/>
        <v>31403.75</v>
      </c>
      <c r="Y38" s="34">
        <f>IF(GrantData[[#This Row],[Sustainability Check 1 (2021-2022) Status]]="Continued", GrantData[[#This Row],[Students Per Summer]], 0)</f>
        <v>237</v>
      </c>
      <c r="Z38" s="28">
        <f t="shared" si="40"/>
        <v>40230.75</v>
      </c>
      <c r="AA38" s="34">
        <f>GrantData[[#This Row],[Students Per Fall]]</f>
        <v>486</v>
      </c>
      <c r="AB38" s="28">
        <f t="shared" si="41"/>
        <v>82498.5</v>
      </c>
      <c r="AC38" s="34">
        <f>GrantData[[#This Row],[Students Per Spring]]</f>
        <v>185</v>
      </c>
      <c r="AD38" s="28">
        <f t="shared" si="42"/>
        <v>31403.75</v>
      </c>
      <c r="AE38" s="34">
        <f t="shared" si="27"/>
        <v>908</v>
      </c>
      <c r="AF38" s="28">
        <f t="shared" si="17"/>
        <v>154133</v>
      </c>
      <c r="AG38" s="34">
        <f>GrantData[[#This Row],[Students Per Summer]]</f>
        <v>237</v>
      </c>
      <c r="AH38" s="28">
        <f t="shared" si="28"/>
        <v>40230.75</v>
      </c>
      <c r="AI38" s="23">
        <f>GrantData[[#This Row],[Students Per Fall]]</f>
        <v>486</v>
      </c>
      <c r="AJ38" s="28">
        <f t="shared" si="29"/>
        <v>82498.5</v>
      </c>
      <c r="AK38" s="23">
        <f>GrantData[[#This Row],[Students Per Spring]]</f>
        <v>185</v>
      </c>
      <c r="AL38" s="28">
        <f t="shared" si="30"/>
        <v>31403.75</v>
      </c>
      <c r="AM38" s="23">
        <f t="shared" si="31"/>
        <v>908</v>
      </c>
      <c r="AN38" s="28">
        <f t="shared" si="32"/>
        <v>154133</v>
      </c>
      <c r="AO38" s="17" t="s">
        <v>52</v>
      </c>
      <c r="AP38" s="23">
        <f t="shared" ca="1" si="16"/>
        <v>163</v>
      </c>
      <c r="AQ38" s="23">
        <f t="shared" ca="1" si="16"/>
        <v>360</v>
      </c>
      <c r="AR38" s="23">
        <f t="shared" ca="1" si="16"/>
        <v>399</v>
      </c>
      <c r="AS38" s="23">
        <f t="shared" ca="1" si="37"/>
        <v>922</v>
      </c>
      <c r="AT38" s="33">
        <v>177.8</v>
      </c>
      <c r="AU38" s="23">
        <f ca="1">IF(GrantData[[#This Row],[Sustainability Check 1 (2021-2022) Status]]="Continued", GrantData[[#This Row],[Check 1 Students Summer]], 0)</f>
        <v>163</v>
      </c>
      <c r="AV38" s="28">
        <f ca="1">GrantData[[#This Row],[Summer 2021 Students]]*GrantData[[#This Row],[Check 1 Price Check]]</f>
        <v>28981.4</v>
      </c>
      <c r="AW38" s="23">
        <f ca="1">IF(GrantData[[#This Row],[Sustainability Check 1 (2021-2022) Status]]="Continued", GrantData[[#This Row],[Check 1 Students Fall]], 0)</f>
        <v>360</v>
      </c>
      <c r="AX38" s="28">
        <f t="shared" ca="1" si="33"/>
        <v>61110</v>
      </c>
      <c r="AY38" s="23">
        <f ca="1">IF(GrantData[[#This Row],[Sustainability Check 1 (2021-2022) Status]]="Continued", GrantData[[#This Row],[Check 1 Students Spring]], 0)</f>
        <v>399</v>
      </c>
      <c r="AZ38" s="28">
        <f t="shared" ca="1" si="34"/>
        <v>67730.25</v>
      </c>
      <c r="BA38" s="23">
        <f t="shared" ca="1" si="35"/>
        <v>922</v>
      </c>
      <c r="BB38" s="28">
        <f t="shared" ca="1" si="36"/>
        <v>157821.65</v>
      </c>
      <c r="BC38" s="34">
        <f>GrantData[[#This Row],[Total AY 2018-2019 Students]]+GrantData[[#This Row],[Total AY 2019-2020 Students]]+GrantData[[#This Row],[Total AY 2020-2021 Students]]</f>
        <v>2001</v>
      </c>
      <c r="BD38" s="28">
        <f ca="1">GrantData[[#This Row],[Total AY 2018-2019 Savings]]+GrantData[[#This Row],[Total AY 2019-2020 Savings]]+GrantData[[#This Row],[Total AY 2020-2021 Savings]]+GrantData[[#This Row],[Total AY 2021-2022 Savings]]</f>
        <v>497491.4</v>
      </c>
      <c r="BE38" s="28">
        <f ca="1">GrantData[[#This Row],[Grand Total Savings]]/GrantData[[#This Row],[Total Award]]</f>
        <v>180.77449127906976</v>
      </c>
      <c r="BF38" s="27"/>
      <c r="BG38" s="27"/>
      <c r="BH38" s="27"/>
      <c r="BI38" s="27"/>
      <c r="BJ38" s="27"/>
      <c r="BK38" s="27"/>
      <c r="BL38" s="27"/>
      <c r="BM38" s="27"/>
      <c r="CC38" s="27"/>
      <c r="CD38" s="27"/>
      <c r="CE38" s="27"/>
      <c r="CF38" s="27"/>
    </row>
    <row r="39" spans="1:84" x14ac:dyDescent="0.25">
      <c r="A39" s="17">
        <v>38</v>
      </c>
      <c r="B39" s="17" t="s">
        <v>128</v>
      </c>
      <c r="C39" s="26" t="s">
        <v>288</v>
      </c>
      <c r="D39" s="26" t="s">
        <v>266</v>
      </c>
      <c r="E39" s="14">
        <v>9045</v>
      </c>
      <c r="F39" s="35" t="s">
        <v>274</v>
      </c>
      <c r="G39" s="27" t="s">
        <v>275</v>
      </c>
      <c r="H39" s="35" t="s">
        <v>83</v>
      </c>
      <c r="I39" s="35" t="s">
        <v>84</v>
      </c>
      <c r="J39" s="35" t="s">
        <v>85</v>
      </c>
      <c r="K39" s="27" t="s">
        <v>63</v>
      </c>
      <c r="L39" s="27" t="s">
        <v>63</v>
      </c>
      <c r="M39" s="27" t="s">
        <v>51</v>
      </c>
      <c r="N39" s="28">
        <v>16054</v>
      </c>
      <c r="O39" s="27">
        <v>66</v>
      </c>
      <c r="P39" s="28">
        <f t="shared" si="39"/>
        <v>243.24242424242425</v>
      </c>
      <c r="Q39" s="34">
        <v>261</v>
      </c>
      <c r="R39" s="34">
        <v>118</v>
      </c>
      <c r="S39" s="34">
        <v>414</v>
      </c>
      <c r="T39" s="27" t="s">
        <v>240</v>
      </c>
      <c r="U39" s="34">
        <v>0</v>
      </c>
      <c r="V39" s="28">
        <v>0</v>
      </c>
      <c r="W39" s="34">
        <v>0</v>
      </c>
      <c r="X39" s="28">
        <f t="shared" si="38"/>
        <v>0</v>
      </c>
      <c r="Y39" s="34">
        <f>IF(GrantData[[#This Row],[Sustainability Check 1 (2021-2022) Status]]="Continued", GrantData[[#This Row],[Students Per Summer]], 0)</f>
        <v>261</v>
      </c>
      <c r="Z39" s="28">
        <f t="shared" si="40"/>
        <v>63486.272727272728</v>
      </c>
      <c r="AA39" s="34">
        <f>GrantData[[#This Row],[Students Per Fall]]</f>
        <v>118</v>
      </c>
      <c r="AB39" s="28">
        <f t="shared" si="41"/>
        <v>28702.60606060606</v>
      </c>
      <c r="AC39" s="34">
        <f>GrantData[[#This Row],[Students Per Spring]]</f>
        <v>414</v>
      </c>
      <c r="AD39" s="28">
        <f t="shared" si="42"/>
        <v>100702.36363636363</v>
      </c>
      <c r="AE39" s="34">
        <f t="shared" si="27"/>
        <v>793</v>
      </c>
      <c r="AF39" s="28">
        <f t="shared" si="17"/>
        <v>192891.24242424243</v>
      </c>
      <c r="AG39" s="34">
        <f>GrantData[[#This Row],[Students Per Summer]]</f>
        <v>261</v>
      </c>
      <c r="AH39" s="28">
        <f t="shared" si="28"/>
        <v>63486.272727272728</v>
      </c>
      <c r="AI39" s="23">
        <f>GrantData[[#This Row],[Students Per Fall]]</f>
        <v>118</v>
      </c>
      <c r="AJ39" s="28">
        <f t="shared" si="29"/>
        <v>28702.60606060606</v>
      </c>
      <c r="AK39" s="23">
        <f>GrantData[[#This Row],[Students Per Spring]]</f>
        <v>414</v>
      </c>
      <c r="AL39" s="28">
        <f t="shared" si="30"/>
        <v>100702.36363636363</v>
      </c>
      <c r="AM39" s="23">
        <f t="shared" si="31"/>
        <v>793</v>
      </c>
      <c r="AN39" s="28">
        <f t="shared" si="32"/>
        <v>192891.24242424243</v>
      </c>
      <c r="AO39" s="17" t="s">
        <v>52</v>
      </c>
      <c r="AP39" s="23">
        <f t="shared" ca="1" si="16"/>
        <v>334</v>
      </c>
      <c r="AQ39" s="23">
        <f t="shared" ca="1" si="16"/>
        <v>225</v>
      </c>
      <c r="AR39" s="23">
        <f t="shared" ca="1" si="16"/>
        <v>258</v>
      </c>
      <c r="AS39" s="23">
        <f t="shared" ca="1" si="37"/>
        <v>817</v>
      </c>
      <c r="AT39" s="33">
        <v>209.95</v>
      </c>
      <c r="AU39" s="23">
        <f ca="1">IF(GrantData[[#This Row],[Sustainability Check 1 (2021-2022) Status]]="Continued", GrantData[[#This Row],[Check 1 Students Summer]], 0)</f>
        <v>334</v>
      </c>
      <c r="AV39" s="28">
        <f ca="1">GrantData[[#This Row],[Summer 2021 Students]]*GrantData[[#This Row],[Check 1 Price Check]]</f>
        <v>70123.3</v>
      </c>
      <c r="AW39" s="23">
        <f ca="1">IF(GrantData[[#This Row],[Sustainability Check 1 (2021-2022) Status]]="Continued", GrantData[[#This Row],[Check 1 Students Fall]], 0)</f>
        <v>225</v>
      </c>
      <c r="AX39" s="28">
        <f t="shared" ca="1" si="33"/>
        <v>54729.545454545456</v>
      </c>
      <c r="AY39" s="23">
        <f ca="1">IF(GrantData[[#This Row],[Sustainability Check 1 (2021-2022) Status]]="Continued", GrantData[[#This Row],[Check 1 Students Spring]], 0)</f>
        <v>258</v>
      </c>
      <c r="AZ39" s="28">
        <f t="shared" ca="1" si="34"/>
        <v>62756.545454545456</v>
      </c>
      <c r="BA39" s="23">
        <f t="shared" ca="1" si="35"/>
        <v>817</v>
      </c>
      <c r="BB39" s="28">
        <f t="shared" ca="1" si="36"/>
        <v>187609.39090909093</v>
      </c>
      <c r="BC39" s="34">
        <f>GrantData[[#This Row],[Total AY 2018-2019 Students]]+GrantData[[#This Row],[Total AY 2019-2020 Students]]+GrantData[[#This Row],[Total AY 2020-2021 Students]]</f>
        <v>1586</v>
      </c>
      <c r="BD39" s="28">
        <f ca="1">GrantData[[#This Row],[Total AY 2018-2019 Savings]]+GrantData[[#This Row],[Total AY 2019-2020 Savings]]+GrantData[[#This Row],[Total AY 2020-2021 Savings]]+GrantData[[#This Row],[Total AY 2021-2022 Savings]]</f>
        <v>573391.87575757573</v>
      </c>
      <c r="BE39" s="28">
        <f ca="1">GrantData[[#This Row],[Grand Total Savings]]/GrantData[[#This Row],[Total Award]]</f>
        <v>63.393242206476032</v>
      </c>
      <c r="BF39" s="27"/>
      <c r="BG39" s="27"/>
      <c r="BH39" s="27"/>
      <c r="BI39" s="27"/>
      <c r="BJ39" s="27"/>
      <c r="BK39" s="27"/>
      <c r="BL39" s="27"/>
      <c r="BM39" s="27"/>
      <c r="CC39" s="27"/>
      <c r="CD39" s="27"/>
      <c r="CE39" s="27"/>
      <c r="CF39" s="27"/>
    </row>
    <row r="40" spans="1:84" x14ac:dyDescent="0.25">
      <c r="A40" s="17">
        <v>39</v>
      </c>
      <c r="B40" s="17" t="s">
        <v>128</v>
      </c>
      <c r="C40" s="26" t="s">
        <v>288</v>
      </c>
      <c r="D40" s="26" t="s">
        <v>267</v>
      </c>
      <c r="E40" s="14">
        <v>12628</v>
      </c>
      <c r="F40" s="35" t="s">
        <v>274</v>
      </c>
      <c r="G40" s="27" t="s">
        <v>275</v>
      </c>
      <c r="H40" s="35" t="s">
        <v>141</v>
      </c>
      <c r="I40" s="35" t="s">
        <v>142</v>
      </c>
      <c r="J40" s="35" t="s">
        <v>62</v>
      </c>
      <c r="K40" s="27" t="s">
        <v>63</v>
      </c>
      <c r="L40" s="27" t="s">
        <v>51</v>
      </c>
      <c r="M40" s="27" t="s">
        <v>51</v>
      </c>
      <c r="N40" s="28">
        <v>79800</v>
      </c>
      <c r="O40" s="27">
        <v>350</v>
      </c>
      <c r="P40" s="28">
        <f t="shared" si="39"/>
        <v>228</v>
      </c>
      <c r="Q40" s="34">
        <v>342</v>
      </c>
      <c r="R40" s="34">
        <v>110</v>
      </c>
      <c r="S40" s="34">
        <v>399</v>
      </c>
      <c r="T40" s="27" t="s">
        <v>239</v>
      </c>
      <c r="U40" s="34">
        <v>0</v>
      </c>
      <c r="V40" s="28">
        <v>0</v>
      </c>
      <c r="W40" s="34">
        <v>0</v>
      </c>
      <c r="X40" s="28">
        <f t="shared" si="38"/>
        <v>0</v>
      </c>
      <c r="Y40" s="34">
        <v>0</v>
      </c>
      <c r="Z40" s="28">
        <f t="shared" si="40"/>
        <v>0</v>
      </c>
      <c r="AA40" s="34">
        <f>GrantData[[#This Row],[Students Per Fall]]</f>
        <v>110</v>
      </c>
      <c r="AB40" s="28">
        <f t="shared" si="41"/>
        <v>25080</v>
      </c>
      <c r="AC40" s="34">
        <f>GrantData[[#This Row],[Students Per Spring]]</f>
        <v>399</v>
      </c>
      <c r="AD40" s="28">
        <f t="shared" si="42"/>
        <v>90972</v>
      </c>
      <c r="AE40" s="34">
        <f t="shared" si="27"/>
        <v>509</v>
      </c>
      <c r="AF40" s="28">
        <f t="shared" si="17"/>
        <v>116052</v>
      </c>
      <c r="AG40" s="34">
        <f>GrantData[[#This Row],[Students Per Summer]]</f>
        <v>342</v>
      </c>
      <c r="AH40" s="28">
        <f t="shared" si="28"/>
        <v>77976</v>
      </c>
      <c r="AI40" s="23">
        <f>GrantData[[#This Row],[Students Per Fall]]</f>
        <v>110</v>
      </c>
      <c r="AJ40" s="28">
        <f t="shared" si="29"/>
        <v>25080</v>
      </c>
      <c r="AK40" s="23">
        <f>GrantData[[#This Row],[Students Per Spring]]</f>
        <v>399</v>
      </c>
      <c r="AL40" s="28">
        <f t="shared" si="30"/>
        <v>90972</v>
      </c>
      <c r="AM40" s="23">
        <f t="shared" si="31"/>
        <v>851</v>
      </c>
      <c r="AN40" s="28">
        <f t="shared" si="32"/>
        <v>194028</v>
      </c>
      <c r="AO40" s="17" t="s">
        <v>52</v>
      </c>
      <c r="AP40" s="23">
        <f t="shared" ca="1" si="16"/>
        <v>428</v>
      </c>
      <c r="AQ40" s="23">
        <f t="shared" ca="1" si="16"/>
        <v>156</v>
      </c>
      <c r="AR40" s="23">
        <f t="shared" ca="1" si="16"/>
        <v>157</v>
      </c>
      <c r="AS40" s="23">
        <f t="shared" ca="1" si="37"/>
        <v>741</v>
      </c>
      <c r="AT40" s="33">
        <v>249.95</v>
      </c>
      <c r="AU40" s="23">
        <f ca="1">IF(GrantData[[#This Row],[Sustainability Check 1 (2021-2022) Status]]="Continued", GrantData[[#This Row],[Check 1 Students Summer]], 0)</f>
        <v>428</v>
      </c>
      <c r="AV40" s="28">
        <f ca="1">GrantData[[#This Row],[Summer 2021 Students]]*GrantData[[#This Row],[Check 1 Price Check]]</f>
        <v>106978.59999999999</v>
      </c>
      <c r="AW40" s="23">
        <f ca="1">IF(GrantData[[#This Row],[Sustainability Check 1 (2021-2022) Status]]="Continued", GrantData[[#This Row],[Check 1 Students Fall]], 0)</f>
        <v>156</v>
      </c>
      <c r="AX40" s="28">
        <f t="shared" ca="1" si="33"/>
        <v>35568</v>
      </c>
      <c r="AY40" s="23">
        <f ca="1">IF(GrantData[[#This Row],[Sustainability Check 1 (2021-2022) Status]]="Continued", GrantData[[#This Row],[Check 1 Students Spring]], 0)</f>
        <v>157</v>
      </c>
      <c r="AZ40" s="28">
        <f t="shared" ca="1" si="34"/>
        <v>35796</v>
      </c>
      <c r="BA40" s="23">
        <f t="shared" ca="1" si="35"/>
        <v>741</v>
      </c>
      <c r="BB40" s="28">
        <f t="shared" ca="1" si="36"/>
        <v>178342.59999999998</v>
      </c>
      <c r="BC40" s="34">
        <f>GrantData[[#This Row],[Total AY 2018-2019 Students]]+GrantData[[#This Row],[Total AY 2019-2020 Students]]+GrantData[[#This Row],[Total AY 2020-2021 Students]]</f>
        <v>1360</v>
      </c>
      <c r="BD40" s="28">
        <f ca="1">GrantData[[#This Row],[Total AY 2018-2019 Savings]]+GrantData[[#This Row],[Total AY 2019-2020 Savings]]+GrantData[[#This Row],[Total AY 2020-2021 Savings]]+GrantData[[#This Row],[Total AY 2021-2022 Savings]]</f>
        <v>488422.6</v>
      </c>
      <c r="BE40" s="28">
        <f ca="1">GrantData[[#This Row],[Grand Total Savings]]/GrantData[[#This Row],[Total Award]]</f>
        <v>38.677747861894204</v>
      </c>
      <c r="BF40" s="27"/>
      <c r="BG40" s="27"/>
      <c r="BH40" s="27"/>
      <c r="BI40" s="27"/>
      <c r="BJ40" s="27"/>
      <c r="BK40" s="27"/>
      <c r="BL40" s="27"/>
      <c r="BM40" s="27"/>
      <c r="CC40" s="27"/>
      <c r="CD40" s="27"/>
      <c r="CE40" s="27"/>
      <c r="CF40" s="27"/>
    </row>
    <row r="41" spans="1:84" x14ac:dyDescent="0.25">
      <c r="A41" s="17">
        <v>40</v>
      </c>
      <c r="B41" s="17" t="s">
        <v>128</v>
      </c>
      <c r="C41" s="26" t="s">
        <v>288</v>
      </c>
      <c r="D41" s="26" t="s">
        <v>268</v>
      </c>
      <c r="E41" s="14">
        <v>19686</v>
      </c>
      <c r="F41" s="35" t="s">
        <v>274</v>
      </c>
      <c r="G41" s="27" t="s">
        <v>275</v>
      </c>
      <c r="H41" s="35" t="s">
        <v>143</v>
      </c>
      <c r="I41" s="35" t="s">
        <v>144</v>
      </c>
      <c r="J41" s="35" t="s">
        <v>107</v>
      </c>
      <c r="K41" s="27" t="s">
        <v>63</v>
      </c>
      <c r="L41" s="27" t="s">
        <v>63</v>
      </c>
      <c r="M41" s="27" t="s">
        <v>63</v>
      </c>
      <c r="N41" s="28">
        <v>33000</v>
      </c>
      <c r="O41" s="27">
        <v>100</v>
      </c>
      <c r="P41" s="28">
        <f t="shared" si="39"/>
        <v>330</v>
      </c>
      <c r="Q41" s="34">
        <v>151</v>
      </c>
      <c r="R41" s="34">
        <v>318</v>
      </c>
      <c r="S41" s="34">
        <v>421</v>
      </c>
      <c r="T41" s="27" t="s">
        <v>241</v>
      </c>
      <c r="U41" s="34">
        <v>0</v>
      </c>
      <c r="V41" s="28">
        <v>0</v>
      </c>
      <c r="W41" s="34">
        <v>0</v>
      </c>
      <c r="X41" s="28">
        <f t="shared" si="38"/>
        <v>0</v>
      </c>
      <c r="Y41" s="34">
        <v>0</v>
      </c>
      <c r="Z41" s="28">
        <f t="shared" si="40"/>
        <v>0</v>
      </c>
      <c r="AA41" s="34">
        <v>0</v>
      </c>
      <c r="AB41" s="28">
        <f t="shared" si="41"/>
        <v>0</v>
      </c>
      <c r="AC41" s="34">
        <f>GrantData[[#This Row],[Students Per Spring]]</f>
        <v>421</v>
      </c>
      <c r="AD41" s="28">
        <f t="shared" si="42"/>
        <v>138930</v>
      </c>
      <c r="AE41" s="34">
        <f t="shared" si="27"/>
        <v>421</v>
      </c>
      <c r="AF41" s="28">
        <f t="shared" si="17"/>
        <v>138930</v>
      </c>
      <c r="AG41" s="34">
        <f>GrantData[[#This Row],[Students Per Summer]]</f>
        <v>151</v>
      </c>
      <c r="AH41" s="28">
        <f t="shared" si="28"/>
        <v>49830</v>
      </c>
      <c r="AI41" s="23">
        <f>GrantData[[#This Row],[Students Per Fall]]</f>
        <v>318</v>
      </c>
      <c r="AJ41" s="28">
        <f t="shared" si="29"/>
        <v>104940</v>
      </c>
      <c r="AK41" s="23">
        <f>GrantData[[#This Row],[Students Per Spring]]</f>
        <v>421</v>
      </c>
      <c r="AL41" s="28">
        <f t="shared" si="30"/>
        <v>138930</v>
      </c>
      <c r="AM41" s="23">
        <f t="shared" si="31"/>
        <v>890</v>
      </c>
      <c r="AN41" s="28">
        <f t="shared" si="32"/>
        <v>293700</v>
      </c>
      <c r="AO41" s="17" t="s">
        <v>52</v>
      </c>
      <c r="AP41" s="23">
        <f t="shared" ca="1" si="16"/>
        <v>149</v>
      </c>
      <c r="AQ41" s="23">
        <f t="shared" ca="1" si="16"/>
        <v>279</v>
      </c>
      <c r="AR41" s="23">
        <f t="shared" ca="1" si="16"/>
        <v>356</v>
      </c>
      <c r="AS41" s="23">
        <f t="shared" ca="1" si="37"/>
        <v>784</v>
      </c>
      <c r="AT41" s="33">
        <v>189.95</v>
      </c>
      <c r="AU41" s="23">
        <f ca="1">IF(GrantData[[#This Row],[Sustainability Check 1 (2021-2022) Status]]="Continued", GrantData[[#This Row],[Check 1 Students Summer]], 0)</f>
        <v>149</v>
      </c>
      <c r="AV41" s="28">
        <f ca="1">GrantData[[#This Row],[Summer 2021 Students]]*GrantData[[#This Row],[Check 1 Price Check]]</f>
        <v>28302.55</v>
      </c>
      <c r="AW41" s="23">
        <f ca="1">IF(GrantData[[#This Row],[Sustainability Check 1 (2021-2022) Status]]="Continued", GrantData[[#This Row],[Check 1 Students Fall]], 0)</f>
        <v>279</v>
      </c>
      <c r="AX41" s="28">
        <f t="shared" ca="1" si="33"/>
        <v>92070</v>
      </c>
      <c r="AY41" s="23">
        <f ca="1">IF(GrantData[[#This Row],[Sustainability Check 1 (2021-2022) Status]]="Continued", GrantData[[#This Row],[Check 1 Students Spring]], 0)</f>
        <v>356</v>
      </c>
      <c r="AZ41" s="28">
        <f t="shared" ca="1" si="34"/>
        <v>117480</v>
      </c>
      <c r="BA41" s="23">
        <f t="shared" ca="1" si="35"/>
        <v>784</v>
      </c>
      <c r="BB41" s="28">
        <f t="shared" ca="1" si="36"/>
        <v>237852.55</v>
      </c>
      <c r="BC41" s="34">
        <f>GrantData[[#This Row],[Total AY 2018-2019 Students]]+GrantData[[#This Row],[Total AY 2019-2020 Students]]+GrantData[[#This Row],[Total AY 2020-2021 Students]]</f>
        <v>1311</v>
      </c>
      <c r="BD41" s="28">
        <f ca="1">GrantData[[#This Row],[Total AY 2018-2019 Savings]]+GrantData[[#This Row],[Total AY 2019-2020 Savings]]+GrantData[[#This Row],[Total AY 2020-2021 Savings]]+GrantData[[#This Row],[Total AY 2021-2022 Savings]]</f>
        <v>670482.55000000005</v>
      </c>
      <c r="BE41" s="28">
        <f ca="1">GrantData[[#This Row],[Grand Total Savings]]/GrantData[[#This Row],[Total Award]]</f>
        <v>34.05885146804836</v>
      </c>
      <c r="BF41" s="27"/>
      <c r="BG41" s="27"/>
      <c r="BH41" s="27"/>
      <c r="BI41" s="27"/>
      <c r="BJ41" s="27"/>
      <c r="BK41" s="27"/>
      <c r="BL41" s="27"/>
      <c r="BM41" s="27"/>
      <c r="CC41" s="27"/>
      <c r="CD41" s="27"/>
      <c r="CE41" s="27"/>
      <c r="CF41" s="27"/>
    </row>
    <row r="42" spans="1:84" x14ac:dyDescent="0.25">
      <c r="A42" s="17">
        <v>41</v>
      </c>
      <c r="B42" s="17" t="s">
        <v>128</v>
      </c>
      <c r="C42" s="26" t="s">
        <v>288</v>
      </c>
      <c r="D42" s="26" t="s">
        <v>249</v>
      </c>
      <c r="E42" s="14">
        <v>5274</v>
      </c>
      <c r="F42" s="35" t="s">
        <v>274</v>
      </c>
      <c r="G42" s="27" t="s">
        <v>275</v>
      </c>
      <c r="H42" s="35" t="s">
        <v>145</v>
      </c>
      <c r="I42" s="35" t="s">
        <v>146</v>
      </c>
      <c r="J42" s="35" t="s">
        <v>66</v>
      </c>
      <c r="K42" s="27" t="s">
        <v>63</v>
      </c>
      <c r="L42" s="27" t="s">
        <v>51</v>
      </c>
      <c r="M42" s="27" t="s">
        <v>51</v>
      </c>
      <c r="N42" s="28">
        <v>27162</v>
      </c>
      <c r="O42" s="27">
        <v>200</v>
      </c>
      <c r="P42" s="28">
        <f t="shared" si="39"/>
        <v>135.81</v>
      </c>
      <c r="Q42" s="34">
        <v>482</v>
      </c>
      <c r="R42" s="34">
        <v>222</v>
      </c>
      <c r="S42" s="34">
        <v>449</v>
      </c>
      <c r="T42" s="27" t="s">
        <v>239</v>
      </c>
      <c r="U42" s="34">
        <v>0</v>
      </c>
      <c r="V42" s="28">
        <v>0</v>
      </c>
      <c r="W42" s="34">
        <v>0</v>
      </c>
      <c r="X42" s="28">
        <f t="shared" si="38"/>
        <v>0</v>
      </c>
      <c r="Y42" s="34">
        <v>0</v>
      </c>
      <c r="Z42" s="28">
        <f t="shared" si="40"/>
        <v>0</v>
      </c>
      <c r="AA42" s="34">
        <f>GrantData[[#This Row],[Students Per Fall]]</f>
        <v>222</v>
      </c>
      <c r="AB42" s="28">
        <f t="shared" si="41"/>
        <v>30149.82</v>
      </c>
      <c r="AC42" s="34">
        <f>GrantData[[#This Row],[Students Per Spring]]</f>
        <v>449</v>
      </c>
      <c r="AD42" s="28">
        <f t="shared" si="42"/>
        <v>60978.69</v>
      </c>
      <c r="AE42" s="34">
        <f t="shared" si="27"/>
        <v>671</v>
      </c>
      <c r="AF42" s="28">
        <f t="shared" ref="AF42:AF73" si="43">Z42+AB42+AD42</f>
        <v>91128.510000000009</v>
      </c>
      <c r="AG42" s="34">
        <f>GrantData[[#This Row],[Students Per Summer]]</f>
        <v>482</v>
      </c>
      <c r="AH42" s="28">
        <f t="shared" si="28"/>
        <v>65460.42</v>
      </c>
      <c r="AI42" s="23">
        <f>GrantData[[#This Row],[Students Per Fall]]</f>
        <v>222</v>
      </c>
      <c r="AJ42" s="28">
        <f t="shared" si="29"/>
        <v>30149.82</v>
      </c>
      <c r="AK42" s="23">
        <f>GrantData[[#This Row],[Students Per Spring]]</f>
        <v>449</v>
      </c>
      <c r="AL42" s="28">
        <f t="shared" si="30"/>
        <v>60978.69</v>
      </c>
      <c r="AM42" s="23">
        <f t="shared" si="31"/>
        <v>1153</v>
      </c>
      <c r="AN42" s="28">
        <f t="shared" si="32"/>
        <v>156588.93</v>
      </c>
      <c r="AO42" s="17" t="s">
        <v>52</v>
      </c>
      <c r="AP42" s="23">
        <f t="shared" ca="1" si="16"/>
        <v>179</v>
      </c>
      <c r="AQ42" s="23">
        <f t="shared" ca="1" si="16"/>
        <v>492</v>
      </c>
      <c r="AR42" s="23">
        <f t="shared" ca="1" si="16"/>
        <v>423</v>
      </c>
      <c r="AS42" s="23">
        <f t="shared" ca="1" si="37"/>
        <v>1094</v>
      </c>
      <c r="AT42" s="33">
        <v>121.67</v>
      </c>
      <c r="AU42" s="23">
        <f ca="1">IF(GrantData[[#This Row],[Sustainability Check 1 (2021-2022) Status]]="Continued", GrantData[[#This Row],[Check 1 Students Summer]], 0)</f>
        <v>179</v>
      </c>
      <c r="AV42" s="28">
        <f ca="1">GrantData[[#This Row],[Summer 2021 Students]]*GrantData[[#This Row],[Check 1 Price Check]]</f>
        <v>21778.93</v>
      </c>
      <c r="AW42" s="23">
        <f ca="1">IF(GrantData[[#This Row],[Sustainability Check 1 (2021-2022) Status]]="Continued", GrantData[[#This Row],[Check 1 Students Fall]], 0)</f>
        <v>492</v>
      </c>
      <c r="AX42" s="28">
        <f t="shared" ca="1" si="33"/>
        <v>66818.52</v>
      </c>
      <c r="AY42" s="23">
        <f ca="1">IF(GrantData[[#This Row],[Sustainability Check 1 (2021-2022) Status]]="Continued", GrantData[[#This Row],[Check 1 Students Spring]], 0)</f>
        <v>423</v>
      </c>
      <c r="AZ42" s="28">
        <f t="shared" ca="1" si="34"/>
        <v>57447.63</v>
      </c>
      <c r="BA42" s="23">
        <f t="shared" ca="1" si="35"/>
        <v>1094</v>
      </c>
      <c r="BB42" s="28">
        <f t="shared" ca="1" si="36"/>
        <v>146045.08000000002</v>
      </c>
      <c r="BC42" s="34">
        <f>GrantData[[#This Row],[Total AY 2018-2019 Students]]+GrantData[[#This Row],[Total AY 2019-2020 Students]]+GrantData[[#This Row],[Total AY 2020-2021 Students]]</f>
        <v>1824</v>
      </c>
      <c r="BD42" s="28">
        <f ca="1">GrantData[[#This Row],[Total AY 2018-2019 Savings]]+GrantData[[#This Row],[Total AY 2019-2020 Savings]]+GrantData[[#This Row],[Total AY 2020-2021 Savings]]+GrantData[[#This Row],[Total AY 2021-2022 Savings]]</f>
        <v>393762.52</v>
      </c>
      <c r="BE42" s="28">
        <f ca="1">GrantData[[#This Row],[Grand Total Savings]]/GrantData[[#This Row],[Total Award]]</f>
        <v>74.661076981418276</v>
      </c>
      <c r="BF42" s="27"/>
      <c r="BG42" s="27"/>
      <c r="BH42" s="27"/>
      <c r="BI42" s="27"/>
      <c r="BJ42" s="27"/>
      <c r="BK42" s="27"/>
      <c r="BL42" s="27"/>
      <c r="BM42" s="27"/>
      <c r="CC42" s="27"/>
      <c r="CD42" s="27"/>
      <c r="CE42" s="27"/>
      <c r="CF42" s="27"/>
    </row>
    <row r="43" spans="1:84" x14ac:dyDescent="0.25">
      <c r="A43" s="17">
        <v>42</v>
      </c>
      <c r="B43" s="17" t="s">
        <v>128</v>
      </c>
      <c r="C43" s="26" t="s">
        <v>288</v>
      </c>
      <c r="D43" s="26" t="s">
        <v>250</v>
      </c>
      <c r="E43" s="14">
        <v>26060</v>
      </c>
      <c r="F43" s="35" t="s">
        <v>274</v>
      </c>
      <c r="G43" s="27" t="s">
        <v>275</v>
      </c>
      <c r="H43" s="35" t="s">
        <v>83</v>
      </c>
      <c r="I43" s="35" t="s">
        <v>84</v>
      </c>
      <c r="J43" s="35" t="s">
        <v>85</v>
      </c>
      <c r="K43" s="27" t="s">
        <v>63</v>
      </c>
      <c r="L43" s="27" t="s">
        <v>63</v>
      </c>
      <c r="M43" s="27" t="s">
        <v>63</v>
      </c>
      <c r="N43" s="28">
        <v>65070</v>
      </c>
      <c r="O43" s="27">
        <v>495</v>
      </c>
      <c r="P43" s="28">
        <f t="shared" si="39"/>
        <v>131.45454545454547</v>
      </c>
      <c r="Q43" s="34">
        <v>235</v>
      </c>
      <c r="R43" s="34">
        <v>399</v>
      </c>
      <c r="S43" s="34">
        <v>322</v>
      </c>
      <c r="T43" s="27" t="s">
        <v>239</v>
      </c>
      <c r="U43" s="34">
        <v>0</v>
      </c>
      <c r="V43" s="28">
        <v>0</v>
      </c>
      <c r="W43" s="34">
        <v>0</v>
      </c>
      <c r="X43" s="28">
        <f t="shared" si="38"/>
        <v>0</v>
      </c>
      <c r="Y43" s="34">
        <v>0</v>
      </c>
      <c r="Z43" s="28">
        <f t="shared" si="40"/>
        <v>0</v>
      </c>
      <c r="AA43" s="34">
        <f>GrantData[[#This Row],[Students Per Fall]]</f>
        <v>399</v>
      </c>
      <c r="AB43" s="28">
        <f t="shared" si="41"/>
        <v>52450.36363636364</v>
      </c>
      <c r="AC43" s="34">
        <f>GrantData[[#This Row],[Students Per Spring]]</f>
        <v>322</v>
      </c>
      <c r="AD43" s="28">
        <f t="shared" si="42"/>
        <v>42328.36363636364</v>
      </c>
      <c r="AE43" s="34">
        <f t="shared" si="27"/>
        <v>721</v>
      </c>
      <c r="AF43" s="28">
        <f t="shared" si="43"/>
        <v>94778.727272727279</v>
      </c>
      <c r="AG43" s="34">
        <f>GrantData[[#This Row],[Students Per Summer]]</f>
        <v>235</v>
      </c>
      <c r="AH43" s="28">
        <f t="shared" si="28"/>
        <v>30891.818181818184</v>
      </c>
      <c r="AI43" s="23">
        <f>GrantData[[#This Row],[Students Per Fall]]</f>
        <v>399</v>
      </c>
      <c r="AJ43" s="28">
        <f t="shared" si="29"/>
        <v>52450.36363636364</v>
      </c>
      <c r="AK43" s="23">
        <f>GrantData[[#This Row],[Students Per Spring]]</f>
        <v>322</v>
      </c>
      <c r="AL43" s="28">
        <f t="shared" si="30"/>
        <v>42328.36363636364</v>
      </c>
      <c r="AM43" s="23">
        <f t="shared" si="31"/>
        <v>956</v>
      </c>
      <c r="AN43" s="28">
        <f t="shared" si="32"/>
        <v>125670.54545454547</v>
      </c>
      <c r="AO43" s="17" t="s">
        <v>52</v>
      </c>
      <c r="AP43" s="23">
        <f t="shared" ca="1" si="16"/>
        <v>158</v>
      </c>
      <c r="AQ43" s="23">
        <f t="shared" ca="1" si="16"/>
        <v>232</v>
      </c>
      <c r="AR43" s="23">
        <f t="shared" ca="1" si="16"/>
        <v>451</v>
      </c>
      <c r="AS43" s="23">
        <f t="shared" ca="1" si="37"/>
        <v>841</v>
      </c>
      <c r="AT43" s="33">
        <v>152.96</v>
      </c>
      <c r="AU43" s="23">
        <f ca="1">IF(GrantData[[#This Row],[Sustainability Check 1 (2021-2022) Status]]="Continued", GrantData[[#This Row],[Check 1 Students Summer]], 0)</f>
        <v>158</v>
      </c>
      <c r="AV43" s="28">
        <f ca="1">GrantData[[#This Row],[Summer 2021 Students]]*GrantData[[#This Row],[Check 1 Price Check]]</f>
        <v>24167.68</v>
      </c>
      <c r="AW43" s="23">
        <f ca="1">IF(GrantData[[#This Row],[Sustainability Check 1 (2021-2022) Status]]="Continued", GrantData[[#This Row],[Check 1 Students Fall]], 0)</f>
        <v>232</v>
      </c>
      <c r="AX43" s="28">
        <f t="shared" ca="1" si="33"/>
        <v>30497.454545454548</v>
      </c>
      <c r="AY43" s="23">
        <f ca="1">IF(GrantData[[#This Row],[Sustainability Check 1 (2021-2022) Status]]="Continued", GrantData[[#This Row],[Check 1 Students Spring]], 0)</f>
        <v>451</v>
      </c>
      <c r="AZ43" s="28">
        <f t="shared" ca="1" si="34"/>
        <v>59286.000000000007</v>
      </c>
      <c r="BA43" s="23">
        <f t="shared" ca="1" si="35"/>
        <v>841</v>
      </c>
      <c r="BB43" s="28">
        <f t="shared" ca="1" si="36"/>
        <v>113951.13454545455</v>
      </c>
      <c r="BC43" s="34">
        <f>GrantData[[#This Row],[Total AY 2018-2019 Students]]+GrantData[[#This Row],[Total AY 2019-2020 Students]]+GrantData[[#This Row],[Total AY 2020-2021 Students]]</f>
        <v>1677</v>
      </c>
      <c r="BD43" s="28">
        <f ca="1">GrantData[[#This Row],[Total AY 2018-2019 Savings]]+GrantData[[#This Row],[Total AY 2019-2020 Savings]]+GrantData[[#This Row],[Total AY 2020-2021 Savings]]+GrantData[[#This Row],[Total AY 2021-2022 Savings]]</f>
        <v>334400.40727272735</v>
      </c>
      <c r="BE43" s="28">
        <f ca="1">GrantData[[#This Row],[Grand Total Savings]]/GrantData[[#This Row],[Total Award]]</f>
        <v>12.831941952138425</v>
      </c>
      <c r="BF43" s="27"/>
      <c r="BG43" s="27"/>
      <c r="BH43" s="27"/>
      <c r="BI43" s="27"/>
      <c r="BJ43" s="27"/>
      <c r="BK43" s="27"/>
      <c r="BL43" s="27"/>
      <c r="BM43" s="27"/>
      <c r="CC43" s="27"/>
      <c r="CD43" s="27"/>
      <c r="CE43" s="27"/>
      <c r="CF43" s="27"/>
    </row>
    <row r="44" spans="1:84" x14ac:dyDescent="0.25">
      <c r="A44" s="17">
        <v>43</v>
      </c>
      <c r="B44" s="17" t="s">
        <v>128</v>
      </c>
      <c r="C44" s="26" t="s">
        <v>288</v>
      </c>
      <c r="D44" s="26" t="s">
        <v>251</v>
      </c>
      <c r="E44" s="14">
        <v>3789</v>
      </c>
      <c r="F44" s="35" t="s">
        <v>274</v>
      </c>
      <c r="G44" s="27" t="s">
        <v>275</v>
      </c>
      <c r="H44" s="35" t="s">
        <v>147</v>
      </c>
      <c r="I44" s="35" t="s">
        <v>148</v>
      </c>
      <c r="J44" s="35" t="s">
        <v>123</v>
      </c>
      <c r="K44" s="27" t="s">
        <v>63</v>
      </c>
      <c r="L44" s="27" t="s">
        <v>63</v>
      </c>
      <c r="M44" s="27" t="s">
        <v>63</v>
      </c>
      <c r="N44" s="28">
        <v>87734</v>
      </c>
      <c r="O44" s="27">
        <v>660</v>
      </c>
      <c r="P44" s="28">
        <f t="shared" si="39"/>
        <v>132.93030303030304</v>
      </c>
      <c r="Q44" s="34">
        <v>266</v>
      </c>
      <c r="R44" s="34">
        <v>209</v>
      </c>
      <c r="S44" s="34">
        <v>295</v>
      </c>
      <c r="T44" s="27" t="s">
        <v>239</v>
      </c>
      <c r="U44" s="34">
        <v>0</v>
      </c>
      <c r="V44" s="28">
        <v>0</v>
      </c>
      <c r="W44" s="34">
        <v>0</v>
      </c>
      <c r="X44" s="28">
        <f t="shared" si="38"/>
        <v>0</v>
      </c>
      <c r="Y44" s="34">
        <v>0</v>
      </c>
      <c r="Z44" s="28">
        <f t="shared" si="40"/>
        <v>0</v>
      </c>
      <c r="AA44" s="34">
        <f>GrantData[[#This Row],[Students Per Fall]]</f>
        <v>209</v>
      </c>
      <c r="AB44" s="28">
        <f t="shared" si="41"/>
        <v>27782.433333333334</v>
      </c>
      <c r="AC44" s="34">
        <f>GrantData[[#This Row],[Students Per Spring]]</f>
        <v>295</v>
      </c>
      <c r="AD44" s="28">
        <f t="shared" si="42"/>
        <v>39214.439393939399</v>
      </c>
      <c r="AE44" s="34">
        <f t="shared" si="27"/>
        <v>504</v>
      </c>
      <c r="AF44" s="28">
        <f t="shared" si="43"/>
        <v>66996.872727272741</v>
      </c>
      <c r="AG44" s="34">
        <f>GrantData[[#This Row],[Students Per Summer]]</f>
        <v>266</v>
      </c>
      <c r="AH44" s="28">
        <f t="shared" si="28"/>
        <v>35359.460606060609</v>
      </c>
      <c r="AI44" s="23">
        <f>GrantData[[#This Row],[Students Per Fall]]</f>
        <v>209</v>
      </c>
      <c r="AJ44" s="28">
        <f t="shared" si="29"/>
        <v>27782.433333333334</v>
      </c>
      <c r="AK44" s="23">
        <f>GrantData[[#This Row],[Students Per Spring]]</f>
        <v>295</v>
      </c>
      <c r="AL44" s="28">
        <f t="shared" si="30"/>
        <v>39214.439393939399</v>
      </c>
      <c r="AM44" s="23">
        <f t="shared" si="31"/>
        <v>770</v>
      </c>
      <c r="AN44" s="28">
        <f t="shared" si="32"/>
        <v>102356.33333333334</v>
      </c>
      <c r="AO44" s="17" t="s">
        <v>52</v>
      </c>
      <c r="AP44" s="23">
        <f t="shared" ca="1" si="16"/>
        <v>302</v>
      </c>
      <c r="AQ44" s="23">
        <f t="shared" ca="1" si="16"/>
        <v>150</v>
      </c>
      <c r="AR44" s="23">
        <f t="shared" ca="1" si="16"/>
        <v>316</v>
      </c>
      <c r="AS44" s="23">
        <f t="shared" ca="1" si="37"/>
        <v>768</v>
      </c>
      <c r="AT44" s="33">
        <v>257.99</v>
      </c>
      <c r="AU44" s="23">
        <f ca="1">IF(GrantData[[#This Row],[Sustainability Check 1 (2021-2022) Status]]="Continued", GrantData[[#This Row],[Check 1 Students Summer]], 0)</f>
        <v>302</v>
      </c>
      <c r="AV44" s="28">
        <f ca="1">GrantData[[#This Row],[Summer 2021 Students]]*GrantData[[#This Row],[Check 1 Price Check]]</f>
        <v>77912.98</v>
      </c>
      <c r="AW44" s="23">
        <f ca="1">IF(GrantData[[#This Row],[Sustainability Check 1 (2021-2022) Status]]="Continued", GrantData[[#This Row],[Check 1 Students Fall]], 0)</f>
        <v>150</v>
      </c>
      <c r="AX44" s="28">
        <f t="shared" ca="1" si="33"/>
        <v>19939.545454545456</v>
      </c>
      <c r="AY44" s="23">
        <f ca="1">IF(GrantData[[#This Row],[Sustainability Check 1 (2021-2022) Status]]="Continued", GrantData[[#This Row],[Check 1 Students Spring]], 0)</f>
        <v>316</v>
      </c>
      <c r="AZ44" s="28">
        <f t="shared" ca="1" si="34"/>
        <v>42005.975757575761</v>
      </c>
      <c r="BA44" s="23">
        <f t="shared" ca="1" si="35"/>
        <v>768</v>
      </c>
      <c r="BB44" s="28">
        <f t="shared" ca="1" si="36"/>
        <v>139858.50121212122</v>
      </c>
      <c r="BC44" s="34">
        <f>GrantData[[#This Row],[Total AY 2018-2019 Students]]+GrantData[[#This Row],[Total AY 2019-2020 Students]]+GrantData[[#This Row],[Total AY 2020-2021 Students]]</f>
        <v>1274</v>
      </c>
      <c r="BD44" s="28">
        <f ca="1">GrantData[[#This Row],[Total AY 2018-2019 Savings]]+GrantData[[#This Row],[Total AY 2019-2020 Savings]]+GrantData[[#This Row],[Total AY 2020-2021 Savings]]+GrantData[[#This Row],[Total AY 2021-2022 Savings]]</f>
        <v>309211.70727272728</v>
      </c>
      <c r="BE44" s="28">
        <f ca="1">GrantData[[#This Row],[Grand Total Savings]]/GrantData[[#This Row],[Total Award]]</f>
        <v>81.607734830490173</v>
      </c>
      <c r="BF44" s="27"/>
      <c r="BG44" s="27"/>
      <c r="BH44" s="27"/>
      <c r="BI44" s="27"/>
      <c r="BJ44" s="27"/>
      <c r="BK44" s="27"/>
      <c r="BL44" s="27"/>
      <c r="BM44" s="27"/>
      <c r="CC44" s="27"/>
      <c r="CD44" s="27"/>
      <c r="CE44" s="27"/>
      <c r="CF44" s="27"/>
    </row>
    <row r="45" spans="1:84" x14ac:dyDescent="0.25">
      <c r="A45" s="17">
        <v>44</v>
      </c>
      <c r="B45" s="17" t="s">
        <v>128</v>
      </c>
      <c r="C45" s="26" t="s">
        <v>288</v>
      </c>
      <c r="D45" s="26" t="s">
        <v>252</v>
      </c>
      <c r="E45" s="14">
        <v>27163</v>
      </c>
      <c r="F45" s="35" t="s">
        <v>274</v>
      </c>
      <c r="G45" s="27" t="s">
        <v>275</v>
      </c>
      <c r="H45" s="35" t="s">
        <v>149</v>
      </c>
      <c r="I45" s="35" t="s">
        <v>150</v>
      </c>
      <c r="J45" s="35" t="s">
        <v>98</v>
      </c>
      <c r="K45" s="27" t="s">
        <v>63</v>
      </c>
      <c r="L45" s="27" t="s">
        <v>51</v>
      </c>
      <c r="M45" s="27" t="s">
        <v>56</v>
      </c>
      <c r="N45" s="28">
        <v>1050175.44</v>
      </c>
      <c r="O45" s="23">
        <v>5688</v>
      </c>
      <c r="P45" s="28">
        <f t="shared" si="39"/>
        <v>184.63</v>
      </c>
      <c r="Q45" s="34">
        <v>252</v>
      </c>
      <c r="R45" s="34">
        <v>349</v>
      </c>
      <c r="S45" s="34">
        <v>364</v>
      </c>
      <c r="T45" s="27" t="s">
        <v>224</v>
      </c>
      <c r="U45" s="34">
        <f>GrantData[[#This Row],[Students Per Spring]]</f>
        <v>364</v>
      </c>
      <c r="V45" s="28">
        <f>$P45*U45</f>
        <v>67205.319999999992</v>
      </c>
      <c r="W45" s="34">
        <f>U45</f>
        <v>364</v>
      </c>
      <c r="X45" s="28">
        <f t="shared" si="38"/>
        <v>67205.319999999992</v>
      </c>
      <c r="Y45" s="34">
        <f>IF(GrantData[[#This Row],[Sustainability Check 1 (2021-2022) Status]]="Continued", GrantData[[#This Row],[Students Per Summer]], 0)</f>
        <v>252</v>
      </c>
      <c r="Z45" s="28">
        <f t="shared" si="40"/>
        <v>46526.76</v>
      </c>
      <c r="AA45" s="34">
        <f>GrantData[[#This Row],[Students Per Fall]]</f>
        <v>349</v>
      </c>
      <c r="AB45" s="28">
        <f t="shared" si="41"/>
        <v>64435.869999999995</v>
      </c>
      <c r="AC45" s="34">
        <f>GrantData[[#This Row],[Students Per Spring]]</f>
        <v>364</v>
      </c>
      <c r="AD45" s="28">
        <f t="shared" si="42"/>
        <v>67205.319999999992</v>
      </c>
      <c r="AE45" s="34">
        <f t="shared" si="27"/>
        <v>965</v>
      </c>
      <c r="AF45" s="28">
        <f t="shared" si="43"/>
        <v>178167.95</v>
      </c>
      <c r="AG45" s="34">
        <f>GrantData[[#This Row],[Students Per Summer]]</f>
        <v>252</v>
      </c>
      <c r="AH45" s="28">
        <f t="shared" si="28"/>
        <v>46526.76</v>
      </c>
      <c r="AI45" s="23">
        <f>GrantData[[#This Row],[Students Per Fall]]</f>
        <v>349</v>
      </c>
      <c r="AJ45" s="28">
        <f t="shared" si="29"/>
        <v>64435.869999999995</v>
      </c>
      <c r="AK45" s="23">
        <f>GrantData[[#This Row],[Students Per Spring]]</f>
        <v>364</v>
      </c>
      <c r="AL45" s="28">
        <f t="shared" si="30"/>
        <v>67205.319999999992</v>
      </c>
      <c r="AM45" s="23">
        <f t="shared" si="31"/>
        <v>965</v>
      </c>
      <c r="AN45" s="28">
        <f t="shared" si="32"/>
        <v>178167.95</v>
      </c>
      <c r="AO45" s="17" t="s">
        <v>52</v>
      </c>
      <c r="AP45" s="23">
        <f t="shared" ca="1" si="16"/>
        <v>308</v>
      </c>
      <c r="AQ45" s="23">
        <f t="shared" ca="1" si="16"/>
        <v>466</v>
      </c>
      <c r="AR45" s="23">
        <f t="shared" ca="1" si="16"/>
        <v>202</v>
      </c>
      <c r="AS45" s="23">
        <f t="shared" ca="1" si="37"/>
        <v>976</v>
      </c>
      <c r="AT45" s="33">
        <v>151.94</v>
      </c>
      <c r="AU45" s="23">
        <f ca="1">IF(GrantData[[#This Row],[Sustainability Check 1 (2021-2022) Status]]="Continued", GrantData[[#This Row],[Check 1 Students Summer]], 0)</f>
        <v>308</v>
      </c>
      <c r="AV45" s="28">
        <f ca="1">GrantData[[#This Row],[Summer 2021 Students]]*GrantData[[#This Row],[Check 1 Price Check]]</f>
        <v>46797.52</v>
      </c>
      <c r="AW45" s="23">
        <f ca="1">IF(GrantData[[#This Row],[Sustainability Check 1 (2021-2022) Status]]="Continued", GrantData[[#This Row],[Check 1 Students Fall]], 0)</f>
        <v>466</v>
      </c>
      <c r="AX45" s="28">
        <f t="shared" ca="1" si="33"/>
        <v>86037.58</v>
      </c>
      <c r="AY45" s="23">
        <f ca="1">IF(GrantData[[#This Row],[Sustainability Check 1 (2021-2022) Status]]="Continued", GrantData[[#This Row],[Check 1 Students Spring]], 0)</f>
        <v>202</v>
      </c>
      <c r="AZ45" s="28">
        <f t="shared" ca="1" si="34"/>
        <v>37295.26</v>
      </c>
      <c r="BA45" s="23">
        <f t="shared" ca="1" si="35"/>
        <v>976</v>
      </c>
      <c r="BB45" s="28">
        <f t="shared" ca="1" si="36"/>
        <v>170130.36000000002</v>
      </c>
      <c r="BC45" s="34">
        <f>GrantData[[#This Row],[Total AY 2018-2019 Students]]+GrantData[[#This Row],[Total AY 2019-2020 Students]]+GrantData[[#This Row],[Total AY 2020-2021 Students]]</f>
        <v>2294</v>
      </c>
      <c r="BD45" s="28">
        <f ca="1">GrantData[[#This Row],[Total AY 2018-2019 Savings]]+GrantData[[#This Row],[Total AY 2019-2020 Savings]]+GrantData[[#This Row],[Total AY 2020-2021 Savings]]+GrantData[[#This Row],[Total AY 2021-2022 Savings]]</f>
        <v>593671.58000000007</v>
      </c>
      <c r="BE45" s="28">
        <f ca="1">GrantData[[#This Row],[Grand Total Savings]]/GrantData[[#This Row],[Total Award]]</f>
        <v>21.85589147001436</v>
      </c>
      <c r="BF45" s="27"/>
      <c r="BG45" s="27"/>
      <c r="BH45" s="27"/>
      <c r="BI45" s="27"/>
      <c r="BJ45" s="27"/>
      <c r="BK45" s="27"/>
      <c r="BL45" s="27"/>
      <c r="BM45" s="27"/>
      <c r="CC45" s="27"/>
      <c r="CD45" s="27"/>
      <c r="CE45" s="27"/>
      <c r="CF45" s="27"/>
    </row>
    <row r="46" spans="1:84" x14ac:dyDescent="0.25">
      <c r="A46" s="17">
        <v>45</v>
      </c>
      <c r="B46" s="17" t="s">
        <v>128</v>
      </c>
      <c r="C46" s="26" t="s">
        <v>288</v>
      </c>
      <c r="D46" s="26" t="s">
        <v>253</v>
      </c>
      <c r="E46" s="14">
        <v>5455</v>
      </c>
      <c r="F46" s="35" t="s">
        <v>274</v>
      </c>
      <c r="G46" s="27" t="s">
        <v>275</v>
      </c>
      <c r="H46" s="35" t="s">
        <v>151</v>
      </c>
      <c r="I46" s="35" t="s">
        <v>152</v>
      </c>
      <c r="J46" s="35" t="s">
        <v>123</v>
      </c>
      <c r="K46" s="27" t="s">
        <v>63</v>
      </c>
      <c r="L46" s="27" t="s">
        <v>63</v>
      </c>
      <c r="M46" s="27" t="s">
        <v>63</v>
      </c>
      <c r="N46" s="28">
        <v>32508</v>
      </c>
      <c r="O46" s="27">
        <v>180</v>
      </c>
      <c r="P46" s="28">
        <f t="shared" si="39"/>
        <v>180.6</v>
      </c>
      <c r="Q46" s="34">
        <v>348</v>
      </c>
      <c r="R46" s="34">
        <v>184</v>
      </c>
      <c r="S46" s="34">
        <v>259</v>
      </c>
      <c r="T46" s="27" t="s">
        <v>239</v>
      </c>
      <c r="U46" s="34">
        <v>0</v>
      </c>
      <c r="V46" s="28">
        <v>0</v>
      </c>
      <c r="W46" s="34">
        <v>0</v>
      </c>
      <c r="X46" s="28">
        <f t="shared" si="38"/>
        <v>0</v>
      </c>
      <c r="Y46" s="34">
        <v>0</v>
      </c>
      <c r="Z46" s="28">
        <f t="shared" si="40"/>
        <v>0</v>
      </c>
      <c r="AA46" s="34">
        <f>GrantData[[#This Row],[Students Per Fall]]</f>
        <v>184</v>
      </c>
      <c r="AB46" s="28">
        <f t="shared" si="41"/>
        <v>33230.400000000001</v>
      </c>
      <c r="AC46" s="34">
        <f>GrantData[[#This Row],[Students Per Spring]]</f>
        <v>259</v>
      </c>
      <c r="AD46" s="28">
        <f t="shared" si="42"/>
        <v>46775.4</v>
      </c>
      <c r="AE46" s="34">
        <f t="shared" si="27"/>
        <v>443</v>
      </c>
      <c r="AF46" s="28">
        <f t="shared" si="43"/>
        <v>80005.8</v>
      </c>
      <c r="AG46" s="34">
        <f>GrantData[[#This Row],[Students Per Summer]]</f>
        <v>348</v>
      </c>
      <c r="AH46" s="28">
        <f t="shared" si="28"/>
        <v>62848.799999999996</v>
      </c>
      <c r="AI46" s="23">
        <f>GrantData[[#This Row],[Students Per Fall]]</f>
        <v>184</v>
      </c>
      <c r="AJ46" s="28">
        <f t="shared" si="29"/>
        <v>33230.400000000001</v>
      </c>
      <c r="AK46" s="23">
        <f>GrantData[[#This Row],[Students Per Spring]]</f>
        <v>259</v>
      </c>
      <c r="AL46" s="28">
        <f t="shared" si="30"/>
        <v>46775.4</v>
      </c>
      <c r="AM46" s="23">
        <f t="shared" si="31"/>
        <v>791</v>
      </c>
      <c r="AN46" s="28">
        <f t="shared" si="32"/>
        <v>142854.6</v>
      </c>
      <c r="AO46" s="17" t="s">
        <v>52</v>
      </c>
      <c r="AP46" s="23">
        <f t="shared" ca="1" si="16"/>
        <v>440</v>
      </c>
      <c r="AQ46" s="23">
        <f t="shared" ca="1" si="16"/>
        <v>192</v>
      </c>
      <c r="AR46" s="23">
        <f t="shared" ca="1" si="16"/>
        <v>319</v>
      </c>
      <c r="AS46" s="23">
        <f t="shared" ca="1" si="37"/>
        <v>951</v>
      </c>
      <c r="AT46" s="33">
        <v>198.8</v>
      </c>
      <c r="AU46" s="23">
        <f ca="1">IF(GrantData[[#This Row],[Sustainability Check 1 (2021-2022) Status]]="Continued", GrantData[[#This Row],[Check 1 Students Summer]], 0)</f>
        <v>440</v>
      </c>
      <c r="AV46" s="28">
        <f ca="1">GrantData[[#This Row],[Summer 2021 Students]]*GrantData[[#This Row],[Check 1 Price Check]]</f>
        <v>87472</v>
      </c>
      <c r="AW46" s="23">
        <f ca="1">IF(GrantData[[#This Row],[Sustainability Check 1 (2021-2022) Status]]="Continued", GrantData[[#This Row],[Check 1 Students Fall]], 0)</f>
        <v>192</v>
      </c>
      <c r="AX46" s="28">
        <f t="shared" ca="1" si="33"/>
        <v>34675.199999999997</v>
      </c>
      <c r="AY46" s="23">
        <f ca="1">IF(GrantData[[#This Row],[Sustainability Check 1 (2021-2022) Status]]="Continued", GrantData[[#This Row],[Check 1 Students Spring]], 0)</f>
        <v>319</v>
      </c>
      <c r="AZ46" s="28">
        <f t="shared" ca="1" si="34"/>
        <v>57611.4</v>
      </c>
      <c r="BA46" s="23">
        <f t="shared" ca="1" si="35"/>
        <v>951</v>
      </c>
      <c r="BB46" s="28">
        <f t="shared" ca="1" si="36"/>
        <v>179758.6</v>
      </c>
      <c r="BC46" s="34">
        <f>GrantData[[#This Row],[Total AY 2018-2019 Students]]+GrantData[[#This Row],[Total AY 2019-2020 Students]]+GrantData[[#This Row],[Total AY 2020-2021 Students]]</f>
        <v>1234</v>
      </c>
      <c r="BD46" s="28">
        <f ca="1">GrantData[[#This Row],[Total AY 2018-2019 Savings]]+GrantData[[#This Row],[Total AY 2019-2020 Savings]]+GrantData[[#This Row],[Total AY 2020-2021 Savings]]+GrantData[[#This Row],[Total AY 2021-2022 Savings]]</f>
        <v>402619</v>
      </c>
      <c r="BE46" s="28">
        <f ca="1">GrantData[[#This Row],[Grand Total Savings]]/GrantData[[#This Row],[Total Award]]</f>
        <v>73.807332722273145</v>
      </c>
      <c r="BF46" s="27"/>
      <c r="BG46" s="27"/>
      <c r="BH46" s="27"/>
      <c r="BI46" s="27"/>
      <c r="BJ46" s="27"/>
      <c r="BK46" s="27"/>
      <c r="BL46" s="27"/>
      <c r="BM46" s="27"/>
      <c r="CC46" s="27"/>
      <c r="CD46" s="27"/>
      <c r="CE46" s="27"/>
      <c r="CF46" s="27"/>
    </row>
    <row r="47" spans="1:84" x14ac:dyDescent="0.25">
      <c r="A47" s="17">
        <v>46</v>
      </c>
      <c r="B47" s="17" t="s">
        <v>128</v>
      </c>
      <c r="C47" s="26" t="s">
        <v>288</v>
      </c>
      <c r="D47" s="26" t="s">
        <v>254</v>
      </c>
      <c r="E47" s="14">
        <v>12240</v>
      </c>
      <c r="F47" s="35" t="s">
        <v>274</v>
      </c>
      <c r="G47" s="27" t="s">
        <v>275</v>
      </c>
      <c r="H47" s="35" t="s">
        <v>153</v>
      </c>
      <c r="I47" s="35" t="s">
        <v>154</v>
      </c>
      <c r="J47" s="35" t="s">
        <v>66</v>
      </c>
      <c r="K47" s="27" t="s">
        <v>57</v>
      </c>
      <c r="L47" s="27" t="s">
        <v>57</v>
      </c>
      <c r="M47" s="27" t="s">
        <v>57</v>
      </c>
      <c r="N47" s="28">
        <v>311808</v>
      </c>
      <c r="O47" s="23">
        <v>1392</v>
      </c>
      <c r="P47" s="28">
        <v>184</v>
      </c>
      <c r="Q47" s="34">
        <v>439</v>
      </c>
      <c r="R47" s="34">
        <v>399</v>
      </c>
      <c r="S47" s="34">
        <v>237</v>
      </c>
      <c r="T47" s="27" t="s">
        <v>241</v>
      </c>
      <c r="U47" s="34">
        <v>0</v>
      </c>
      <c r="V47" s="28">
        <v>0</v>
      </c>
      <c r="W47" s="34">
        <v>0</v>
      </c>
      <c r="X47" s="28">
        <f t="shared" si="38"/>
        <v>0</v>
      </c>
      <c r="Y47" s="34">
        <v>0</v>
      </c>
      <c r="Z47" s="28">
        <f t="shared" si="40"/>
        <v>0</v>
      </c>
      <c r="AA47" s="34">
        <v>0</v>
      </c>
      <c r="AB47" s="28">
        <f t="shared" si="41"/>
        <v>0</v>
      </c>
      <c r="AC47" s="34">
        <f>GrantData[[#This Row],[Students Per Spring]]</f>
        <v>237</v>
      </c>
      <c r="AD47" s="28">
        <f t="shared" si="42"/>
        <v>43608</v>
      </c>
      <c r="AE47" s="34">
        <f t="shared" si="27"/>
        <v>237</v>
      </c>
      <c r="AF47" s="28">
        <f t="shared" si="43"/>
        <v>43608</v>
      </c>
      <c r="AG47" s="34">
        <f>GrantData[[#This Row],[Students Per Summer]]</f>
        <v>439</v>
      </c>
      <c r="AH47" s="28">
        <f t="shared" si="28"/>
        <v>80776</v>
      </c>
      <c r="AI47" s="23">
        <f>GrantData[[#This Row],[Students Per Fall]]</f>
        <v>399</v>
      </c>
      <c r="AJ47" s="28">
        <f t="shared" si="29"/>
        <v>73416</v>
      </c>
      <c r="AK47" s="23">
        <f>GrantData[[#This Row],[Students Per Spring]]</f>
        <v>237</v>
      </c>
      <c r="AL47" s="28">
        <f t="shared" si="30"/>
        <v>43608</v>
      </c>
      <c r="AM47" s="23">
        <f t="shared" si="31"/>
        <v>1075</v>
      </c>
      <c r="AN47" s="28">
        <f t="shared" si="32"/>
        <v>197800</v>
      </c>
      <c r="AO47" s="17" t="s">
        <v>52</v>
      </c>
      <c r="AP47" s="23">
        <f t="shared" ca="1" si="16"/>
        <v>484</v>
      </c>
      <c r="AQ47" s="23">
        <f t="shared" ca="1" si="16"/>
        <v>271</v>
      </c>
      <c r="AR47" s="23">
        <f t="shared" ca="1" si="16"/>
        <v>137</v>
      </c>
      <c r="AS47" s="23">
        <f t="shared" ca="1" si="37"/>
        <v>892</v>
      </c>
      <c r="AT47" s="33">
        <v>230.22</v>
      </c>
      <c r="AU47" s="23">
        <f ca="1">IF(GrantData[[#This Row],[Sustainability Check 1 (2021-2022) Status]]="Continued", GrantData[[#This Row],[Check 1 Students Summer]], 0)</f>
        <v>484</v>
      </c>
      <c r="AV47" s="28">
        <f ca="1">GrantData[[#This Row],[Summer 2021 Students]]*GrantData[[#This Row],[Check 1 Price Check]]</f>
        <v>111426.48</v>
      </c>
      <c r="AW47" s="23">
        <f ca="1">IF(GrantData[[#This Row],[Sustainability Check 1 (2021-2022) Status]]="Continued", GrantData[[#This Row],[Check 1 Students Fall]], 0)</f>
        <v>271</v>
      </c>
      <c r="AX47" s="28">
        <f t="shared" ca="1" si="33"/>
        <v>49864</v>
      </c>
      <c r="AY47" s="23">
        <f ca="1">IF(GrantData[[#This Row],[Sustainability Check 1 (2021-2022) Status]]="Continued", GrantData[[#This Row],[Check 1 Students Spring]], 0)</f>
        <v>137</v>
      </c>
      <c r="AZ47" s="28">
        <f t="shared" ca="1" si="34"/>
        <v>25208</v>
      </c>
      <c r="BA47" s="23">
        <f t="shared" ca="1" si="35"/>
        <v>892</v>
      </c>
      <c r="BB47" s="28">
        <f t="shared" ca="1" si="36"/>
        <v>186498.47999999998</v>
      </c>
      <c r="BC47" s="34">
        <f>GrantData[[#This Row],[Total AY 2018-2019 Students]]+GrantData[[#This Row],[Total AY 2019-2020 Students]]+GrantData[[#This Row],[Total AY 2020-2021 Students]]</f>
        <v>1312</v>
      </c>
      <c r="BD47" s="28">
        <f ca="1">GrantData[[#This Row],[Total AY 2018-2019 Savings]]+GrantData[[#This Row],[Total AY 2019-2020 Savings]]+GrantData[[#This Row],[Total AY 2020-2021 Savings]]+GrantData[[#This Row],[Total AY 2021-2022 Savings]]</f>
        <v>427906.48</v>
      </c>
      <c r="BE47" s="28">
        <f ca="1">GrantData[[#This Row],[Grand Total Savings]]/GrantData[[#This Row],[Total Award]]</f>
        <v>34.959679738562087</v>
      </c>
      <c r="BF47" s="27"/>
      <c r="BG47" s="27"/>
      <c r="BH47" s="27"/>
      <c r="BI47" s="27"/>
      <c r="BJ47" s="27"/>
      <c r="BK47" s="27"/>
      <c r="BL47" s="27"/>
      <c r="BM47" s="27"/>
      <c r="CC47" s="27"/>
      <c r="CD47" s="27"/>
      <c r="CE47" s="27"/>
      <c r="CF47" s="27"/>
    </row>
    <row r="48" spans="1:84" x14ac:dyDescent="0.25">
      <c r="A48" s="17">
        <v>47</v>
      </c>
      <c r="B48" s="17" t="s">
        <v>128</v>
      </c>
      <c r="C48" s="26" t="s">
        <v>288</v>
      </c>
      <c r="D48" s="26" t="s">
        <v>255</v>
      </c>
      <c r="E48" s="14">
        <v>11927</v>
      </c>
      <c r="F48" s="35" t="s">
        <v>274</v>
      </c>
      <c r="G48" s="27" t="s">
        <v>275</v>
      </c>
      <c r="H48" s="35" t="s">
        <v>155</v>
      </c>
      <c r="I48" s="35" t="s">
        <v>156</v>
      </c>
      <c r="J48" s="35" t="s">
        <v>79</v>
      </c>
      <c r="K48" s="27" t="s">
        <v>63</v>
      </c>
      <c r="L48" s="27" t="s">
        <v>63</v>
      </c>
      <c r="M48" s="27" t="s">
        <v>56</v>
      </c>
      <c r="N48" s="28">
        <v>68704</v>
      </c>
      <c r="O48" s="27">
        <v>452</v>
      </c>
      <c r="P48" s="28">
        <f t="shared" ref="P48:P79" si="44">N48/O48</f>
        <v>152</v>
      </c>
      <c r="Q48" s="34">
        <v>206</v>
      </c>
      <c r="R48" s="34">
        <v>216</v>
      </c>
      <c r="S48" s="34">
        <v>275</v>
      </c>
      <c r="T48" s="27" t="s">
        <v>239</v>
      </c>
      <c r="U48" s="34">
        <v>0</v>
      </c>
      <c r="V48" s="28">
        <v>0</v>
      </c>
      <c r="W48" s="34">
        <v>0</v>
      </c>
      <c r="X48" s="28">
        <f t="shared" si="38"/>
        <v>0</v>
      </c>
      <c r="Y48" s="34">
        <v>0</v>
      </c>
      <c r="Z48" s="28">
        <f t="shared" si="40"/>
        <v>0</v>
      </c>
      <c r="AA48" s="34">
        <f>GrantData[[#This Row],[Students Per Fall]]</f>
        <v>216</v>
      </c>
      <c r="AB48" s="28">
        <f t="shared" si="41"/>
        <v>32832</v>
      </c>
      <c r="AC48" s="34">
        <f>GrantData[[#This Row],[Students Per Spring]]</f>
        <v>275</v>
      </c>
      <c r="AD48" s="28">
        <f t="shared" si="42"/>
        <v>41800</v>
      </c>
      <c r="AE48" s="34">
        <f t="shared" si="27"/>
        <v>491</v>
      </c>
      <c r="AF48" s="28">
        <f t="shared" si="43"/>
        <v>74632</v>
      </c>
      <c r="AG48" s="34">
        <f>GrantData[[#This Row],[Students Per Summer]]</f>
        <v>206</v>
      </c>
      <c r="AH48" s="28">
        <f t="shared" si="28"/>
        <v>31312</v>
      </c>
      <c r="AI48" s="23">
        <f>GrantData[[#This Row],[Students Per Fall]]</f>
        <v>216</v>
      </c>
      <c r="AJ48" s="28">
        <f t="shared" si="29"/>
        <v>32832</v>
      </c>
      <c r="AK48" s="23">
        <f>GrantData[[#This Row],[Students Per Spring]]</f>
        <v>275</v>
      </c>
      <c r="AL48" s="28">
        <f t="shared" si="30"/>
        <v>41800</v>
      </c>
      <c r="AM48" s="23">
        <f t="shared" si="31"/>
        <v>697</v>
      </c>
      <c r="AN48" s="28">
        <f t="shared" si="32"/>
        <v>105944</v>
      </c>
      <c r="AO48" s="17" t="s">
        <v>52</v>
      </c>
      <c r="AP48" s="23">
        <f t="shared" ca="1" si="16"/>
        <v>258</v>
      </c>
      <c r="AQ48" s="23">
        <f t="shared" ca="1" si="16"/>
        <v>117</v>
      </c>
      <c r="AR48" s="23">
        <f t="shared" ca="1" si="16"/>
        <v>137</v>
      </c>
      <c r="AS48" s="23">
        <f t="shared" ca="1" si="37"/>
        <v>512</v>
      </c>
      <c r="AT48" s="33">
        <v>145.35</v>
      </c>
      <c r="AU48" s="23">
        <f ca="1">IF(GrantData[[#This Row],[Sustainability Check 1 (2021-2022) Status]]="Continued", GrantData[[#This Row],[Check 1 Students Summer]], 0)</f>
        <v>258</v>
      </c>
      <c r="AV48" s="28">
        <f ca="1">GrantData[[#This Row],[Summer 2021 Students]]*GrantData[[#This Row],[Check 1 Price Check]]</f>
        <v>37500.299999999996</v>
      </c>
      <c r="AW48" s="23">
        <f ca="1">IF(GrantData[[#This Row],[Sustainability Check 1 (2021-2022) Status]]="Continued", GrantData[[#This Row],[Check 1 Students Fall]], 0)</f>
        <v>117</v>
      </c>
      <c r="AX48" s="28">
        <f t="shared" ca="1" si="33"/>
        <v>17784</v>
      </c>
      <c r="AY48" s="23">
        <f ca="1">IF(GrantData[[#This Row],[Sustainability Check 1 (2021-2022) Status]]="Continued", GrantData[[#This Row],[Check 1 Students Spring]], 0)</f>
        <v>137</v>
      </c>
      <c r="AZ48" s="28">
        <f t="shared" ca="1" si="34"/>
        <v>20824</v>
      </c>
      <c r="BA48" s="23">
        <f t="shared" ca="1" si="35"/>
        <v>512</v>
      </c>
      <c r="BB48" s="28">
        <f t="shared" ca="1" si="36"/>
        <v>76108.299999999988</v>
      </c>
      <c r="BC48" s="34">
        <f>GrantData[[#This Row],[Total AY 2018-2019 Students]]+GrantData[[#This Row],[Total AY 2019-2020 Students]]+GrantData[[#This Row],[Total AY 2020-2021 Students]]</f>
        <v>1188</v>
      </c>
      <c r="BD48" s="28">
        <f ca="1">GrantData[[#This Row],[Total AY 2018-2019 Savings]]+GrantData[[#This Row],[Total AY 2019-2020 Savings]]+GrantData[[#This Row],[Total AY 2020-2021 Savings]]+GrantData[[#This Row],[Total AY 2021-2022 Savings]]</f>
        <v>256684.3</v>
      </c>
      <c r="BE48" s="28">
        <f ca="1">GrantData[[#This Row],[Grand Total Savings]]/GrantData[[#This Row],[Total Award]]</f>
        <v>21.521279449987421</v>
      </c>
      <c r="BF48" s="27"/>
      <c r="BG48" s="27"/>
      <c r="BH48" s="27"/>
      <c r="BI48" s="27"/>
      <c r="BJ48" s="27"/>
      <c r="BK48" s="27"/>
      <c r="BL48" s="27"/>
      <c r="BM48" s="27"/>
      <c r="CC48" s="27"/>
      <c r="CD48" s="27"/>
      <c r="CE48" s="27"/>
      <c r="CF48" s="27"/>
    </row>
    <row r="49" spans="1:84" x14ac:dyDescent="0.25">
      <c r="A49" s="17">
        <v>48</v>
      </c>
      <c r="B49" s="17" t="s">
        <v>128</v>
      </c>
      <c r="C49" s="26" t="s">
        <v>288</v>
      </c>
      <c r="D49" s="26" t="s">
        <v>256</v>
      </c>
      <c r="E49" s="14">
        <v>23917</v>
      </c>
      <c r="F49" s="35" t="s">
        <v>274</v>
      </c>
      <c r="G49" s="27" t="s">
        <v>275</v>
      </c>
      <c r="H49" s="35" t="s">
        <v>157</v>
      </c>
      <c r="I49" s="35" t="s">
        <v>158</v>
      </c>
      <c r="J49" s="35" t="s">
        <v>118</v>
      </c>
      <c r="K49" s="27" t="s">
        <v>51</v>
      </c>
      <c r="L49" s="27" t="s">
        <v>51</v>
      </c>
      <c r="M49" s="27" t="s">
        <v>51</v>
      </c>
      <c r="N49" s="28">
        <v>77400</v>
      </c>
      <c r="O49" s="27">
        <v>360</v>
      </c>
      <c r="P49" s="28">
        <f t="shared" si="44"/>
        <v>215</v>
      </c>
      <c r="Q49" s="34">
        <v>141</v>
      </c>
      <c r="R49" s="34">
        <v>261</v>
      </c>
      <c r="S49" s="34">
        <v>240</v>
      </c>
      <c r="T49" s="27" t="s">
        <v>239</v>
      </c>
      <c r="U49" s="34">
        <v>0</v>
      </c>
      <c r="V49" s="28">
        <v>0</v>
      </c>
      <c r="W49" s="34">
        <v>0</v>
      </c>
      <c r="X49" s="28">
        <f t="shared" si="38"/>
        <v>0</v>
      </c>
      <c r="Y49" s="34">
        <v>0</v>
      </c>
      <c r="Z49" s="28">
        <f t="shared" si="40"/>
        <v>0</v>
      </c>
      <c r="AA49" s="34">
        <f>GrantData[[#This Row],[Students Per Fall]]</f>
        <v>261</v>
      </c>
      <c r="AB49" s="28">
        <f t="shared" si="41"/>
        <v>56115</v>
      </c>
      <c r="AC49" s="34">
        <f>GrantData[[#This Row],[Students Per Spring]]</f>
        <v>240</v>
      </c>
      <c r="AD49" s="28">
        <f t="shared" si="42"/>
        <v>51600</v>
      </c>
      <c r="AE49" s="34">
        <f t="shared" si="27"/>
        <v>501</v>
      </c>
      <c r="AF49" s="28">
        <f t="shared" si="43"/>
        <v>107715</v>
      </c>
      <c r="AG49" s="34">
        <f>GrantData[[#This Row],[Students Per Summer]]</f>
        <v>141</v>
      </c>
      <c r="AH49" s="28">
        <f t="shared" si="28"/>
        <v>30315</v>
      </c>
      <c r="AI49" s="23">
        <f>GrantData[[#This Row],[Students Per Fall]]</f>
        <v>261</v>
      </c>
      <c r="AJ49" s="28">
        <f t="shared" si="29"/>
        <v>56115</v>
      </c>
      <c r="AK49" s="23">
        <f>GrantData[[#This Row],[Students Per Spring]]</f>
        <v>240</v>
      </c>
      <c r="AL49" s="28">
        <f t="shared" si="30"/>
        <v>51600</v>
      </c>
      <c r="AM49" s="23">
        <f t="shared" si="31"/>
        <v>642</v>
      </c>
      <c r="AN49" s="28">
        <f t="shared" si="32"/>
        <v>138030</v>
      </c>
      <c r="AO49" s="17" t="s">
        <v>52</v>
      </c>
      <c r="AP49" s="23">
        <f t="shared" ca="1" si="16"/>
        <v>395</v>
      </c>
      <c r="AQ49" s="23">
        <f t="shared" ca="1" si="16"/>
        <v>426</v>
      </c>
      <c r="AR49" s="23">
        <f t="shared" ca="1" si="16"/>
        <v>392</v>
      </c>
      <c r="AS49" s="23">
        <f t="shared" ca="1" si="37"/>
        <v>1213</v>
      </c>
      <c r="AT49" s="33">
        <v>40</v>
      </c>
      <c r="AU49" s="23">
        <f ca="1">IF(GrantData[[#This Row],[Sustainability Check 1 (2021-2022) Status]]="Continued", GrantData[[#This Row],[Check 1 Students Summer]], 0)</f>
        <v>395</v>
      </c>
      <c r="AV49" s="28">
        <f ca="1">GrantData[[#This Row],[Summer 2021 Students]]*GrantData[[#This Row],[Check 1 Price Check]]</f>
        <v>15800</v>
      </c>
      <c r="AW49" s="23">
        <f ca="1">IF(GrantData[[#This Row],[Sustainability Check 1 (2021-2022) Status]]="Continued", GrantData[[#This Row],[Check 1 Students Fall]], 0)</f>
        <v>426</v>
      </c>
      <c r="AX49" s="28">
        <f t="shared" ca="1" si="33"/>
        <v>91590</v>
      </c>
      <c r="AY49" s="23">
        <f ca="1">IF(GrantData[[#This Row],[Sustainability Check 1 (2021-2022) Status]]="Continued", GrantData[[#This Row],[Check 1 Students Spring]], 0)</f>
        <v>392</v>
      </c>
      <c r="AZ49" s="28">
        <f t="shared" ca="1" si="34"/>
        <v>84280</v>
      </c>
      <c r="BA49" s="23">
        <f t="shared" ca="1" si="35"/>
        <v>1213</v>
      </c>
      <c r="BB49" s="28">
        <f t="shared" ca="1" si="36"/>
        <v>191670</v>
      </c>
      <c r="BC49" s="34">
        <f>GrantData[[#This Row],[Total AY 2018-2019 Students]]+GrantData[[#This Row],[Total AY 2019-2020 Students]]+GrantData[[#This Row],[Total AY 2020-2021 Students]]</f>
        <v>1143</v>
      </c>
      <c r="BD49" s="28">
        <f ca="1">GrantData[[#This Row],[Total AY 2018-2019 Savings]]+GrantData[[#This Row],[Total AY 2019-2020 Savings]]+GrantData[[#This Row],[Total AY 2020-2021 Savings]]+GrantData[[#This Row],[Total AY 2021-2022 Savings]]</f>
        <v>437415</v>
      </c>
      <c r="BE49" s="28">
        <f ca="1">GrantData[[#This Row],[Grand Total Savings]]/GrantData[[#This Row],[Total Award]]</f>
        <v>18.288874022661705</v>
      </c>
      <c r="BF49" s="27"/>
      <c r="BG49" s="27"/>
      <c r="BH49" s="27"/>
      <c r="BI49" s="27"/>
      <c r="BJ49" s="27"/>
      <c r="BK49" s="27"/>
      <c r="BL49" s="27"/>
      <c r="BM49" s="27"/>
      <c r="CC49" s="27"/>
      <c r="CD49" s="27"/>
      <c r="CE49" s="27"/>
      <c r="CF49" s="27"/>
    </row>
    <row r="50" spans="1:84" x14ac:dyDescent="0.25">
      <c r="A50" s="17">
        <v>49</v>
      </c>
      <c r="B50" s="17" t="s">
        <v>128</v>
      </c>
      <c r="C50" s="26" t="s">
        <v>288</v>
      </c>
      <c r="D50" s="26" t="s">
        <v>257</v>
      </c>
      <c r="E50" s="14">
        <v>19928</v>
      </c>
      <c r="F50" s="35" t="s">
        <v>274</v>
      </c>
      <c r="G50" s="27" t="s">
        <v>275</v>
      </c>
      <c r="H50" s="35" t="s">
        <v>159</v>
      </c>
      <c r="I50" s="35" t="s">
        <v>160</v>
      </c>
      <c r="J50" s="35" t="s">
        <v>62</v>
      </c>
      <c r="K50" s="27" t="s">
        <v>63</v>
      </c>
      <c r="L50" s="27" t="s">
        <v>56</v>
      </c>
      <c r="M50" s="27" t="s">
        <v>56</v>
      </c>
      <c r="N50" s="28">
        <v>131250</v>
      </c>
      <c r="O50" s="27">
        <v>750</v>
      </c>
      <c r="P50" s="28">
        <f t="shared" si="44"/>
        <v>175</v>
      </c>
      <c r="Q50" s="34">
        <v>380</v>
      </c>
      <c r="R50" s="34">
        <v>243</v>
      </c>
      <c r="S50" s="34">
        <v>413</v>
      </c>
      <c r="T50" s="27" t="s">
        <v>241</v>
      </c>
      <c r="U50" s="34">
        <v>0</v>
      </c>
      <c r="V50" s="28">
        <v>0</v>
      </c>
      <c r="W50" s="34">
        <v>0</v>
      </c>
      <c r="X50" s="28">
        <f t="shared" si="38"/>
        <v>0</v>
      </c>
      <c r="Y50" s="34">
        <v>0</v>
      </c>
      <c r="Z50" s="28">
        <f t="shared" si="40"/>
        <v>0</v>
      </c>
      <c r="AA50" s="34">
        <v>0</v>
      </c>
      <c r="AB50" s="28">
        <f t="shared" si="41"/>
        <v>0</v>
      </c>
      <c r="AC50" s="34">
        <f>GrantData[[#This Row],[Students Per Spring]]</f>
        <v>413</v>
      </c>
      <c r="AD50" s="28">
        <f t="shared" si="42"/>
        <v>72275</v>
      </c>
      <c r="AE50" s="34">
        <f t="shared" si="27"/>
        <v>413</v>
      </c>
      <c r="AF50" s="28">
        <f t="shared" si="43"/>
        <v>72275</v>
      </c>
      <c r="AG50" s="34">
        <f>GrantData[[#This Row],[Students Per Summer]]</f>
        <v>380</v>
      </c>
      <c r="AH50" s="28">
        <f t="shared" si="28"/>
        <v>66500</v>
      </c>
      <c r="AI50" s="23">
        <f>GrantData[[#This Row],[Students Per Fall]]</f>
        <v>243</v>
      </c>
      <c r="AJ50" s="28">
        <f t="shared" si="29"/>
        <v>42525</v>
      </c>
      <c r="AK50" s="23">
        <f>GrantData[[#This Row],[Students Per Spring]]</f>
        <v>413</v>
      </c>
      <c r="AL50" s="28">
        <f t="shared" si="30"/>
        <v>72275</v>
      </c>
      <c r="AM50" s="23">
        <f t="shared" si="31"/>
        <v>1036</v>
      </c>
      <c r="AN50" s="28">
        <f t="shared" si="32"/>
        <v>181300</v>
      </c>
      <c r="AO50" s="17" t="s">
        <v>52</v>
      </c>
      <c r="AP50" s="23">
        <f t="shared" ca="1" si="16"/>
        <v>181</v>
      </c>
      <c r="AQ50" s="23">
        <f t="shared" ca="1" si="16"/>
        <v>281</v>
      </c>
      <c r="AR50" s="23">
        <f t="shared" ca="1" si="16"/>
        <v>261</v>
      </c>
      <c r="AS50" s="23">
        <f t="shared" ca="1" si="37"/>
        <v>723</v>
      </c>
      <c r="AT50" s="33">
        <v>244.91</v>
      </c>
      <c r="AU50" s="23">
        <f ca="1">IF(GrantData[[#This Row],[Sustainability Check 1 (2021-2022) Status]]="Continued", GrantData[[#This Row],[Check 1 Students Summer]], 0)</f>
        <v>181</v>
      </c>
      <c r="AV50" s="28">
        <f ca="1">GrantData[[#This Row],[Summer 2021 Students]]*GrantData[[#This Row],[Check 1 Price Check]]</f>
        <v>44328.71</v>
      </c>
      <c r="AW50" s="23">
        <f ca="1">IF(GrantData[[#This Row],[Sustainability Check 1 (2021-2022) Status]]="Continued", GrantData[[#This Row],[Check 1 Students Fall]], 0)</f>
        <v>281</v>
      </c>
      <c r="AX50" s="28">
        <f t="shared" ca="1" si="33"/>
        <v>49175</v>
      </c>
      <c r="AY50" s="23">
        <f ca="1">IF(GrantData[[#This Row],[Sustainability Check 1 (2021-2022) Status]]="Continued", GrantData[[#This Row],[Check 1 Students Spring]], 0)</f>
        <v>261</v>
      </c>
      <c r="AZ50" s="28">
        <f t="shared" ca="1" si="34"/>
        <v>45675</v>
      </c>
      <c r="BA50" s="23">
        <f t="shared" ca="1" si="35"/>
        <v>723</v>
      </c>
      <c r="BB50" s="28">
        <f t="shared" ca="1" si="36"/>
        <v>139178.71</v>
      </c>
      <c r="BC50" s="34">
        <f>GrantData[[#This Row],[Total AY 2018-2019 Students]]+GrantData[[#This Row],[Total AY 2019-2020 Students]]+GrantData[[#This Row],[Total AY 2020-2021 Students]]</f>
        <v>1449</v>
      </c>
      <c r="BD50" s="28">
        <f ca="1">GrantData[[#This Row],[Total AY 2018-2019 Savings]]+GrantData[[#This Row],[Total AY 2019-2020 Savings]]+GrantData[[#This Row],[Total AY 2020-2021 Savings]]+GrantData[[#This Row],[Total AY 2021-2022 Savings]]</f>
        <v>392753.70999999996</v>
      </c>
      <c r="BE50" s="28">
        <f ca="1">GrantData[[#This Row],[Grand Total Savings]]/GrantData[[#This Row],[Total Award]]</f>
        <v>19.708636591730226</v>
      </c>
      <c r="BF50" s="27"/>
      <c r="BG50" s="27"/>
      <c r="BH50" s="27"/>
      <c r="BI50" s="27"/>
      <c r="BJ50" s="27"/>
      <c r="BK50" s="27"/>
      <c r="BL50" s="27"/>
      <c r="BM50" s="27"/>
      <c r="CC50" s="27"/>
      <c r="CD50" s="27"/>
      <c r="CE50" s="27"/>
      <c r="CF50" s="27"/>
    </row>
    <row r="51" spans="1:84" x14ac:dyDescent="0.25">
      <c r="A51" s="17">
        <v>50</v>
      </c>
      <c r="B51" s="17" t="s">
        <v>128</v>
      </c>
      <c r="C51" s="26" t="s">
        <v>288</v>
      </c>
      <c r="D51" s="26" t="s">
        <v>258</v>
      </c>
      <c r="E51" s="14">
        <v>18484</v>
      </c>
      <c r="F51" s="35" t="s">
        <v>274</v>
      </c>
      <c r="G51" s="27" t="s">
        <v>275</v>
      </c>
      <c r="H51" s="35" t="s">
        <v>161</v>
      </c>
      <c r="I51" s="35" t="s">
        <v>162</v>
      </c>
      <c r="J51" s="35" t="s">
        <v>66</v>
      </c>
      <c r="K51" s="27" t="s">
        <v>63</v>
      </c>
      <c r="L51" s="27" t="s">
        <v>51</v>
      </c>
      <c r="M51" s="27" t="s">
        <v>56</v>
      </c>
      <c r="N51" s="28">
        <v>271441.45</v>
      </c>
      <c r="O51" s="23">
        <v>1015</v>
      </c>
      <c r="P51" s="28">
        <f t="shared" si="44"/>
        <v>267.43</v>
      </c>
      <c r="Q51" s="34">
        <v>140</v>
      </c>
      <c r="R51" s="34">
        <v>357</v>
      </c>
      <c r="S51" s="34">
        <v>377</v>
      </c>
      <c r="T51" s="27" t="s">
        <v>241</v>
      </c>
      <c r="U51" s="34">
        <v>0</v>
      </c>
      <c r="V51" s="28">
        <v>0</v>
      </c>
      <c r="W51" s="34">
        <v>0</v>
      </c>
      <c r="X51" s="28">
        <f t="shared" si="38"/>
        <v>0</v>
      </c>
      <c r="Y51" s="34">
        <v>0</v>
      </c>
      <c r="Z51" s="28">
        <f t="shared" si="40"/>
        <v>0</v>
      </c>
      <c r="AA51" s="34">
        <v>0</v>
      </c>
      <c r="AB51" s="28">
        <f t="shared" si="41"/>
        <v>0</v>
      </c>
      <c r="AC51" s="34">
        <f>GrantData[[#This Row],[Students Per Spring]]</f>
        <v>377</v>
      </c>
      <c r="AD51" s="28">
        <f t="shared" si="42"/>
        <v>100821.11</v>
      </c>
      <c r="AE51" s="34">
        <v>0</v>
      </c>
      <c r="AF51" s="28">
        <f t="shared" si="43"/>
        <v>100821.11</v>
      </c>
      <c r="AG51" s="34">
        <f>GrantData[[#This Row],[Students Per Summer]]</f>
        <v>140</v>
      </c>
      <c r="AH51" s="28">
        <f t="shared" si="28"/>
        <v>37440.200000000004</v>
      </c>
      <c r="AI51" s="23">
        <f>GrantData[[#This Row],[Students Per Fall]]</f>
        <v>357</v>
      </c>
      <c r="AJ51" s="28">
        <f t="shared" si="29"/>
        <v>95472.510000000009</v>
      </c>
      <c r="AK51" s="23">
        <f>GrantData[[#This Row],[Students Per Spring]]</f>
        <v>377</v>
      </c>
      <c r="AL51" s="28">
        <f t="shared" si="30"/>
        <v>100821.11</v>
      </c>
      <c r="AM51" s="23">
        <f t="shared" si="31"/>
        <v>874</v>
      </c>
      <c r="AN51" s="28">
        <f t="shared" si="32"/>
        <v>233733.82</v>
      </c>
      <c r="AO51" s="17" t="s">
        <v>52</v>
      </c>
      <c r="AP51" s="23">
        <f t="shared" ca="1" si="16"/>
        <v>208</v>
      </c>
      <c r="AQ51" s="23">
        <f t="shared" ca="1" si="16"/>
        <v>479</v>
      </c>
      <c r="AR51" s="23">
        <f t="shared" ca="1" si="16"/>
        <v>465</v>
      </c>
      <c r="AS51" s="23">
        <f t="shared" ca="1" si="37"/>
        <v>1152</v>
      </c>
      <c r="AT51" s="33">
        <v>267.43</v>
      </c>
      <c r="AU51" s="23">
        <f ca="1">IF(GrantData[[#This Row],[Sustainability Check 1 (2021-2022) Status]]="Continued", GrantData[[#This Row],[Check 1 Students Summer]], 0)</f>
        <v>208</v>
      </c>
      <c r="AV51" s="28">
        <f ca="1">GrantData[[#This Row],[Summer 2021 Students]]*GrantData[[#This Row],[Check 1 Price Check]]</f>
        <v>55625.440000000002</v>
      </c>
      <c r="AW51" s="23">
        <f ca="1">IF(GrantData[[#This Row],[Sustainability Check 1 (2021-2022) Status]]="Continued", GrantData[[#This Row],[Check 1 Students Fall]], 0)</f>
        <v>479</v>
      </c>
      <c r="AX51" s="28">
        <f t="shared" ca="1" si="33"/>
        <v>128098.97</v>
      </c>
      <c r="AY51" s="23">
        <f ca="1">IF(GrantData[[#This Row],[Sustainability Check 1 (2021-2022) Status]]="Continued", GrantData[[#This Row],[Check 1 Students Spring]], 0)</f>
        <v>465</v>
      </c>
      <c r="AZ51" s="28">
        <f t="shared" ca="1" si="34"/>
        <v>124354.95</v>
      </c>
      <c r="BA51" s="23">
        <f t="shared" ca="1" si="35"/>
        <v>1152</v>
      </c>
      <c r="BB51" s="28">
        <f t="shared" ca="1" si="36"/>
        <v>308079.35999999999</v>
      </c>
      <c r="BC51" s="34">
        <f>GrantData[[#This Row],[Total AY 2018-2019 Students]]+GrantData[[#This Row],[Total AY 2019-2020 Students]]+GrantData[[#This Row],[Total AY 2020-2021 Students]]</f>
        <v>874</v>
      </c>
      <c r="BD51" s="28">
        <f ca="1">GrantData[[#This Row],[Total AY 2018-2019 Savings]]+GrantData[[#This Row],[Total AY 2019-2020 Savings]]+GrantData[[#This Row],[Total AY 2020-2021 Savings]]+GrantData[[#This Row],[Total AY 2021-2022 Savings]]</f>
        <v>642634.29</v>
      </c>
      <c r="BE51" s="28">
        <f ca="1">GrantData[[#This Row],[Grand Total Savings]]/GrantData[[#This Row],[Total Award]]</f>
        <v>34.7670574550963</v>
      </c>
      <c r="BF51" s="27"/>
      <c r="BG51" s="27"/>
      <c r="BH51" s="27"/>
      <c r="BI51" s="27"/>
      <c r="BJ51" s="27"/>
      <c r="BK51" s="27"/>
      <c r="BL51" s="27"/>
      <c r="BM51" s="27"/>
      <c r="CC51" s="27"/>
      <c r="CD51" s="27"/>
      <c r="CE51" s="27"/>
      <c r="CF51" s="27"/>
    </row>
    <row r="52" spans="1:84" x14ac:dyDescent="0.25">
      <c r="A52" s="17">
        <v>51</v>
      </c>
      <c r="B52" s="17" t="s">
        <v>128</v>
      </c>
      <c r="C52" s="26" t="s">
        <v>288</v>
      </c>
      <c r="D52" s="26" t="s">
        <v>259</v>
      </c>
      <c r="E52" s="14">
        <v>6343</v>
      </c>
      <c r="F52" s="35" t="s">
        <v>274</v>
      </c>
      <c r="G52" s="27" t="s">
        <v>275</v>
      </c>
      <c r="H52" s="35" t="s">
        <v>163</v>
      </c>
      <c r="I52" s="35" t="s">
        <v>164</v>
      </c>
      <c r="J52" s="35" t="s">
        <v>62</v>
      </c>
      <c r="K52" s="27" t="s">
        <v>63</v>
      </c>
      <c r="L52" s="27" t="s">
        <v>51</v>
      </c>
      <c r="M52" s="27" t="s">
        <v>51</v>
      </c>
      <c r="N52" s="28">
        <v>404184</v>
      </c>
      <c r="O52" s="23">
        <v>1876</v>
      </c>
      <c r="P52" s="28">
        <f t="shared" si="44"/>
        <v>215.4498933901919</v>
      </c>
      <c r="Q52" s="34">
        <v>166</v>
      </c>
      <c r="R52" s="34">
        <v>290</v>
      </c>
      <c r="S52" s="34">
        <v>259</v>
      </c>
      <c r="T52" s="27" t="s">
        <v>241</v>
      </c>
      <c r="U52" s="34">
        <v>0</v>
      </c>
      <c r="V52" s="28">
        <v>0</v>
      </c>
      <c r="W52" s="34">
        <v>0</v>
      </c>
      <c r="X52" s="28">
        <f t="shared" si="38"/>
        <v>0</v>
      </c>
      <c r="Y52" s="34">
        <v>0</v>
      </c>
      <c r="Z52" s="28">
        <f t="shared" si="40"/>
        <v>0</v>
      </c>
      <c r="AA52" s="34">
        <v>0</v>
      </c>
      <c r="AB52" s="28">
        <f t="shared" si="41"/>
        <v>0</v>
      </c>
      <c r="AC52" s="34">
        <f>GrantData[[#This Row],[Students Per Spring]]</f>
        <v>259</v>
      </c>
      <c r="AD52" s="28">
        <f t="shared" si="42"/>
        <v>55801.522388059704</v>
      </c>
      <c r="AE52" s="34">
        <f t="shared" ref="AE52:AE60" si="45">Y52+AA52+AC52</f>
        <v>259</v>
      </c>
      <c r="AF52" s="28">
        <f t="shared" si="43"/>
        <v>55801.522388059704</v>
      </c>
      <c r="AG52" s="34">
        <f>GrantData[[#This Row],[Students Per Summer]]</f>
        <v>166</v>
      </c>
      <c r="AH52" s="28">
        <f t="shared" ref="AH52:AH76" si="46">$P52*AG52</f>
        <v>35764.682302771856</v>
      </c>
      <c r="AI52" s="23">
        <f>GrantData[[#This Row],[Students Per Fall]]</f>
        <v>290</v>
      </c>
      <c r="AJ52" s="28">
        <f t="shared" ref="AJ52:AJ83" si="47">$P52*AI52</f>
        <v>62480.469083155651</v>
      </c>
      <c r="AK52" s="23">
        <f>GrantData[[#This Row],[Students Per Spring]]</f>
        <v>259</v>
      </c>
      <c r="AL52" s="28">
        <f t="shared" ref="AL52:AL83" si="48">$P52*AK52</f>
        <v>55801.522388059704</v>
      </c>
      <c r="AM52" s="23">
        <f t="shared" ref="AM52:AM83" si="49">AG52+AI52+AK52</f>
        <v>715</v>
      </c>
      <c r="AN52" s="28">
        <f t="shared" ref="AN52:AN83" si="50">AH52+AJ52+AL52</f>
        <v>154046.67377398722</v>
      </c>
      <c r="AO52" s="17" t="s">
        <v>52</v>
      </c>
      <c r="AP52" s="23">
        <f t="shared" ca="1" si="16"/>
        <v>221</v>
      </c>
      <c r="AQ52" s="23">
        <f t="shared" ca="1" si="16"/>
        <v>325</v>
      </c>
      <c r="AR52" s="23">
        <f t="shared" ca="1" si="16"/>
        <v>361</v>
      </c>
      <c r="AS52" s="23">
        <f t="shared" ca="1" si="37"/>
        <v>907</v>
      </c>
      <c r="AT52" s="33">
        <v>247.53</v>
      </c>
      <c r="AU52" s="23">
        <f ca="1">IF(GrantData[[#This Row],[Sustainability Check 1 (2021-2022) Status]]="Continued", GrantData[[#This Row],[Check 1 Students Summer]], 0)</f>
        <v>221</v>
      </c>
      <c r="AV52" s="28">
        <f ca="1">GrantData[[#This Row],[Summer 2021 Students]]*GrantData[[#This Row],[Check 1 Price Check]]</f>
        <v>54704.13</v>
      </c>
      <c r="AW52" s="23">
        <f ca="1">IF(GrantData[[#This Row],[Sustainability Check 1 (2021-2022) Status]]="Continued", GrantData[[#This Row],[Check 1 Students Fall]], 0)</f>
        <v>325</v>
      </c>
      <c r="AX52" s="28">
        <f t="shared" ref="AX52:AX83" ca="1" si="51">$P52*AW52</f>
        <v>70021.215351812367</v>
      </c>
      <c r="AY52" s="23">
        <f ca="1">IF(GrantData[[#This Row],[Sustainability Check 1 (2021-2022) Status]]="Continued", GrantData[[#This Row],[Check 1 Students Spring]], 0)</f>
        <v>361</v>
      </c>
      <c r="AZ52" s="28">
        <f t="shared" ref="AZ52:AZ83" ca="1" si="52">$P52*AY52</f>
        <v>77777.411513859275</v>
      </c>
      <c r="BA52" s="23">
        <f t="shared" ref="BA52:BA83" ca="1" si="53">AU52+AW52+AY52</f>
        <v>907</v>
      </c>
      <c r="BB52" s="28">
        <f t="shared" ref="BB52:BB83" ca="1" si="54">AV52+AX52+AZ52</f>
        <v>202502.75686567166</v>
      </c>
      <c r="BC52" s="34">
        <f>GrantData[[#This Row],[Total AY 2018-2019 Students]]+GrantData[[#This Row],[Total AY 2019-2020 Students]]+GrantData[[#This Row],[Total AY 2020-2021 Students]]</f>
        <v>974</v>
      </c>
      <c r="BD52" s="28">
        <f ca="1">GrantData[[#This Row],[Total AY 2018-2019 Savings]]+GrantData[[#This Row],[Total AY 2019-2020 Savings]]+GrantData[[#This Row],[Total AY 2020-2021 Savings]]+GrantData[[#This Row],[Total AY 2021-2022 Savings]]</f>
        <v>412350.95302771858</v>
      </c>
      <c r="BE52" s="28">
        <f ca="1">GrantData[[#This Row],[Grand Total Savings]]/GrantData[[#This Row],[Total Award]]</f>
        <v>65.008821224612731</v>
      </c>
      <c r="BF52" s="27"/>
      <c r="BG52" s="27"/>
      <c r="BH52" s="27"/>
      <c r="BI52" s="27"/>
      <c r="BJ52" s="27"/>
      <c r="BK52" s="27"/>
      <c r="BL52" s="27"/>
      <c r="BM52" s="27"/>
      <c r="CC52" s="27"/>
      <c r="CD52" s="27"/>
      <c r="CE52" s="27"/>
      <c r="CF52" s="27"/>
    </row>
    <row r="53" spans="1:84" x14ac:dyDescent="0.25">
      <c r="A53" s="17">
        <v>52</v>
      </c>
      <c r="B53" s="17" t="s">
        <v>128</v>
      </c>
      <c r="C53" s="26" t="s">
        <v>288</v>
      </c>
      <c r="D53" s="26" t="s">
        <v>260</v>
      </c>
      <c r="E53" s="14">
        <v>23334</v>
      </c>
      <c r="F53" s="35" t="s">
        <v>274</v>
      </c>
      <c r="G53" s="27" t="s">
        <v>275</v>
      </c>
      <c r="H53" s="35" t="s">
        <v>83</v>
      </c>
      <c r="I53" s="35" t="s">
        <v>84</v>
      </c>
      <c r="J53" s="35" t="s">
        <v>85</v>
      </c>
      <c r="K53" s="27" t="s">
        <v>51</v>
      </c>
      <c r="L53" s="27" t="s">
        <v>56</v>
      </c>
      <c r="M53" s="27" t="s">
        <v>56</v>
      </c>
      <c r="N53" s="28">
        <v>290796</v>
      </c>
      <c r="O53" s="23">
        <v>600</v>
      </c>
      <c r="P53" s="28">
        <f t="shared" si="44"/>
        <v>484.66</v>
      </c>
      <c r="Q53" s="34">
        <v>107</v>
      </c>
      <c r="R53" s="34">
        <v>456</v>
      </c>
      <c r="S53" s="34">
        <v>208</v>
      </c>
      <c r="T53" s="27" t="s">
        <v>239</v>
      </c>
      <c r="U53" s="34">
        <v>0</v>
      </c>
      <c r="V53" s="28">
        <v>0</v>
      </c>
      <c r="W53" s="34">
        <v>0</v>
      </c>
      <c r="X53" s="28">
        <f t="shared" si="38"/>
        <v>0</v>
      </c>
      <c r="Y53" s="34">
        <v>0</v>
      </c>
      <c r="Z53" s="28">
        <f t="shared" si="40"/>
        <v>0</v>
      </c>
      <c r="AA53" s="34">
        <f>GrantData[[#This Row],[Students Per Fall]]</f>
        <v>456</v>
      </c>
      <c r="AB53" s="28">
        <f t="shared" si="41"/>
        <v>221004.96000000002</v>
      </c>
      <c r="AC53" s="34">
        <f>GrantData[[#This Row],[Students Per Spring]]</f>
        <v>208</v>
      </c>
      <c r="AD53" s="28">
        <f t="shared" si="42"/>
        <v>100809.28</v>
      </c>
      <c r="AE53" s="34">
        <f t="shared" si="45"/>
        <v>664</v>
      </c>
      <c r="AF53" s="28">
        <f t="shared" si="43"/>
        <v>321814.24</v>
      </c>
      <c r="AG53" s="34">
        <f>GrantData[[#This Row],[Students Per Summer]]</f>
        <v>107</v>
      </c>
      <c r="AH53" s="28">
        <f t="shared" si="46"/>
        <v>51858.62</v>
      </c>
      <c r="AI53" s="23">
        <f>GrantData[[#This Row],[Students Per Fall]]</f>
        <v>456</v>
      </c>
      <c r="AJ53" s="28">
        <f t="shared" si="47"/>
        <v>221004.96000000002</v>
      </c>
      <c r="AK53" s="23">
        <f>GrantData[[#This Row],[Students Per Spring]]</f>
        <v>208</v>
      </c>
      <c r="AL53" s="28">
        <f t="shared" si="48"/>
        <v>100809.28</v>
      </c>
      <c r="AM53" s="23">
        <f t="shared" si="49"/>
        <v>771</v>
      </c>
      <c r="AN53" s="28">
        <f t="shared" si="50"/>
        <v>373672.86</v>
      </c>
      <c r="AO53" s="17" t="s">
        <v>52</v>
      </c>
      <c r="AP53" s="23">
        <f t="shared" ca="1" si="16"/>
        <v>327</v>
      </c>
      <c r="AQ53" s="23">
        <f t="shared" ca="1" si="16"/>
        <v>285</v>
      </c>
      <c r="AR53" s="23">
        <f t="shared" ca="1" si="16"/>
        <v>292</v>
      </c>
      <c r="AS53" s="23">
        <f t="shared" ca="1" si="37"/>
        <v>904</v>
      </c>
      <c r="AT53" s="33">
        <v>154.4</v>
      </c>
      <c r="AU53" s="23">
        <f ca="1">IF(GrantData[[#This Row],[Sustainability Check 1 (2021-2022) Status]]="Continued", GrantData[[#This Row],[Check 1 Students Summer]], 0)</f>
        <v>327</v>
      </c>
      <c r="AV53" s="28">
        <f ca="1">GrantData[[#This Row],[Summer 2021 Students]]*GrantData[[#This Row],[Check 1 Price Check]]</f>
        <v>50488.800000000003</v>
      </c>
      <c r="AW53" s="23">
        <f ca="1">IF(GrantData[[#This Row],[Sustainability Check 1 (2021-2022) Status]]="Continued", GrantData[[#This Row],[Check 1 Students Fall]], 0)</f>
        <v>285</v>
      </c>
      <c r="AX53" s="28">
        <f t="shared" ca="1" si="51"/>
        <v>138128.1</v>
      </c>
      <c r="AY53" s="23">
        <f ca="1">IF(GrantData[[#This Row],[Sustainability Check 1 (2021-2022) Status]]="Continued", GrantData[[#This Row],[Check 1 Students Spring]], 0)</f>
        <v>292</v>
      </c>
      <c r="AZ53" s="28">
        <f t="shared" ca="1" si="52"/>
        <v>141520.72</v>
      </c>
      <c r="BA53" s="23">
        <f t="shared" ca="1" si="53"/>
        <v>904</v>
      </c>
      <c r="BB53" s="28">
        <f t="shared" ca="1" si="54"/>
        <v>330137.62</v>
      </c>
      <c r="BC53" s="34">
        <f>GrantData[[#This Row],[Total AY 2018-2019 Students]]+GrantData[[#This Row],[Total AY 2019-2020 Students]]+GrantData[[#This Row],[Total AY 2020-2021 Students]]</f>
        <v>1435</v>
      </c>
      <c r="BD53" s="28">
        <f ca="1">GrantData[[#This Row],[Total AY 2018-2019 Savings]]+GrantData[[#This Row],[Total AY 2019-2020 Savings]]+GrantData[[#This Row],[Total AY 2020-2021 Savings]]+GrantData[[#This Row],[Total AY 2021-2022 Savings]]</f>
        <v>1025624.72</v>
      </c>
      <c r="BE53" s="28">
        <f ca="1">GrantData[[#This Row],[Grand Total Savings]]/GrantData[[#This Row],[Total Award]]</f>
        <v>43.954089311733952</v>
      </c>
      <c r="BF53" s="27"/>
      <c r="BG53" s="27"/>
      <c r="BH53" s="27"/>
      <c r="BI53" s="27"/>
      <c r="BJ53" s="27"/>
      <c r="BK53" s="27"/>
      <c r="BL53" s="27"/>
      <c r="BM53" s="27"/>
      <c r="CC53" s="27"/>
      <c r="CD53" s="27"/>
      <c r="CE53" s="27"/>
      <c r="CF53" s="27"/>
    </row>
    <row r="54" spans="1:84" x14ac:dyDescent="0.25">
      <c r="A54" s="17">
        <v>53</v>
      </c>
      <c r="B54" s="17" t="s">
        <v>128</v>
      </c>
      <c r="C54" s="26" t="s">
        <v>288</v>
      </c>
      <c r="D54" s="26" t="s">
        <v>261</v>
      </c>
      <c r="E54" s="14">
        <v>22107</v>
      </c>
      <c r="F54" s="35" t="s">
        <v>274</v>
      </c>
      <c r="G54" s="27" t="s">
        <v>275</v>
      </c>
      <c r="H54" s="35" t="s">
        <v>165</v>
      </c>
      <c r="I54" s="35" t="s">
        <v>166</v>
      </c>
      <c r="J54" s="35" t="s">
        <v>73</v>
      </c>
      <c r="K54" s="27" t="s">
        <v>63</v>
      </c>
      <c r="L54" s="27" t="s">
        <v>63</v>
      </c>
      <c r="M54" s="27" t="s">
        <v>63</v>
      </c>
      <c r="N54" s="28">
        <v>110419</v>
      </c>
      <c r="O54" s="27">
        <v>330</v>
      </c>
      <c r="P54" s="28">
        <f t="shared" si="44"/>
        <v>334.60303030303032</v>
      </c>
      <c r="Q54" s="34">
        <v>451</v>
      </c>
      <c r="R54" s="34">
        <v>423</v>
      </c>
      <c r="S54" s="34">
        <v>195</v>
      </c>
      <c r="T54" s="27" t="s">
        <v>241</v>
      </c>
      <c r="U54" s="34">
        <v>0</v>
      </c>
      <c r="V54" s="28">
        <v>0</v>
      </c>
      <c r="W54" s="34">
        <v>0</v>
      </c>
      <c r="X54" s="28">
        <f t="shared" si="38"/>
        <v>0</v>
      </c>
      <c r="Y54" s="34">
        <v>0</v>
      </c>
      <c r="Z54" s="28">
        <f t="shared" si="40"/>
        <v>0</v>
      </c>
      <c r="AA54" s="34">
        <v>0</v>
      </c>
      <c r="AB54" s="28">
        <f t="shared" si="41"/>
        <v>0</v>
      </c>
      <c r="AC54" s="34">
        <f>GrantData[[#This Row],[Students Per Spring]]</f>
        <v>195</v>
      </c>
      <c r="AD54" s="28">
        <f t="shared" si="42"/>
        <v>65247.590909090912</v>
      </c>
      <c r="AE54" s="34">
        <f t="shared" si="45"/>
        <v>195</v>
      </c>
      <c r="AF54" s="28">
        <f t="shared" si="43"/>
        <v>65247.590909090912</v>
      </c>
      <c r="AG54" s="34">
        <f>GrantData[[#This Row],[Students Per Summer]]</f>
        <v>451</v>
      </c>
      <c r="AH54" s="28">
        <f t="shared" si="46"/>
        <v>150905.96666666667</v>
      </c>
      <c r="AI54" s="23">
        <f>GrantData[[#This Row],[Students Per Fall]]</f>
        <v>423</v>
      </c>
      <c r="AJ54" s="28">
        <f t="shared" si="47"/>
        <v>141537.08181818182</v>
      </c>
      <c r="AK54" s="23">
        <f>GrantData[[#This Row],[Students Per Spring]]</f>
        <v>195</v>
      </c>
      <c r="AL54" s="28">
        <f t="shared" si="48"/>
        <v>65247.590909090912</v>
      </c>
      <c r="AM54" s="23">
        <f t="shared" si="49"/>
        <v>1069</v>
      </c>
      <c r="AN54" s="28">
        <f t="shared" si="50"/>
        <v>357690.6393939394</v>
      </c>
      <c r="AO54" s="17" t="s">
        <v>52</v>
      </c>
      <c r="AP54" s="23">
        <f t="shared" ca="1" si="16"/>
        <v>301</v>
      </c>
      <c r="AQ54" s="23">
        <f t="shared" ca="1" si="16"/>
        <v>371</v>
      </c>
      <c r="AR54" s="23">
        <f t="shared" ca="1" si="16"/>
        <v>479</v>
      </c>
      <c r="AS54" s="23">
        <f t="shared" ca="1" si="37"/>
        <v>1151</v>
      </c>
      <c r="AT54" s="33">
        <v>334.6</v>
      </c>
      <c r="AU54" s="23">
        <f ca="1">IF(GrantData[[#This Row],[Sustainability Check 1 (2021-2022) Status]]="Continued", GrantData[[#This Row],[Check 1 Students Summer]], 0)</f>
        <v>301</v>
      </c>
      <c r="AV54" s="28">
        <f ca="1">GrantData[[#This Row],[Summer 2021 Students]]*GrantData[[#This Row],[Check 1 Price Check]]</f>
        <v>100714.6</v>
      </c>
      <c r="AW54" s="23">
        <f ca="1">IF(GrantData[[#This Row],[Sustainability Check 1 (2021-2022) Status]]="Continued", GrantData[[#This Row],[Check 1 Students Fall]], 0)</f>
        <v>371</v>
      </c>
      <c r="AX54" s="28">
        <f t="shared" ca="1" si="51"/>
        <v>124137.72424242424</v>
      </c>
      <c r="AY54" s="23">
        <f ca="1">IF(GrantData[[#This Row],[Sustainability Check 1 (2021-2022) Status]]="Continued", GrantData[[#This Row],[Check 1 Students Spring]], 0)</f>
        <v>479</v>
      </c>
      <c r="AZ54" s="28">
        <f t="shared" ca="1" si="52"/>
        <v>160274.85151515153</v>
      </c>
      <c r="BA54" s="23">
        <f t="shared" ca="1" si="53"/>
        <v>1151</v>
      </c>
      <c r="BB54" s="28">
        <f t="shared" ca="1" si="54"/>
        <v>385127.17575757578</v>
      </c>
      <c r="BC54" s="34">
        <f>GrantData[[#This Row],[Total AY 2018-2019 Students]]+GrantData[[#This Row],[Total AY 2019-2020 Students]]+GrantData[[#This Row],[Total AY 2020-2021 Students]]</f>
        <v>1264</v>
      </c>
      <c r="BD54" s="28">
        <f ca="1">GrantData[[#This Row],[Total AY 2018-2019 Savings]]+GrantData[[#This Row],[Total AY 2019-2020 Savings]]+GrantData[[#This Row],[Total AY 2020-2021 Savings]]+GrantData[[#This Row],[Total AY 2021-2022 Savings]]</f>
        <v>808065.40606060612</v>
      </c>
      <c r="BE54" s="28">
        <f ca="1">GrantData[[#This Row],[Grand Total Savings]]/GrantData[[#This Row],[Total Award]]</f>
        <v>36.5524678183655</v>
      </c>
      <c r="BF54" s="27"/>
      <c r="BG54" s="27"/>
      <c r="BH54" s="27"/>
      <c r="BI54" s="27"/>
      <c r="BJ54" s="27"/>
      <c r="BK54" s="27"/>
      <c r="BL54" s="27"/>
      <c r="BM54" s="27"/>
      <c r="CC54" s="27"/>
      <c r="CD54" s="27"/>
      <c r="CE54" s="27"/>
      <c r="CF54" s="27"/>
    </row>
    <row r="55" spans="1:84" x14ac:dyDescent="0.25">
      <c r="A55" s="17">
        <v>54</v>
      </c>
      <c r="B55" s="17" t="s">
        <v>128</v>
      </c>
      <c r="C55" s="26" t="s">
        <v>288</v>
      </c>
      <c r="D55" s="26" t="s">
        <v>262</v>
      </c>
      <c r="E55" s="14">
        <v>7647</v>
      </c>
      <c r="F55" s="35" t="s">
        <v>274</v>
      </c>
      <c r="G55" s="27" t="s">
        <v>275</v>
      </c>
      <c r="H55" s="35" t="s">
        <v>167</v>
      </c>
      <c r="I55" s="35" t="s">
        <v>100</v>
      </c>
      <c r="J55" s="35" t="s">
        <v>79</v>
      </c>
      <c r="K55" s="27" t="s">
        <v>63</v>
      </c>
      <c r="L55" s="27" t="s">
        <v>63</v>
      </c>
      <c r="M55" s="27" t="s">
        <v>63</v>
      </c>
      <c r="N55" s="28">
        <v>71880</v>
      </c>
      <c r="O55" s="27">
        <v>240</v>
      </c>
      <c r="P55" s="28">
        <f t="shared" si="44"/>
        <v>299.5</v>
      </c>
      <c r="Q55" s="34">
        <v>111</v>
      </c>
      <c r="R55" s="34">
        <v>282</v>
      </c>
      <c r="S55" s="34">
        <v>170</v>
      </c>
      <c r="T55" s="27" t="s">
        <v>239</v>
      </c>
      <c r="U55" s="34">
        <v>0</v>
      </c>
      <c r="V55" s="28">
        <v>0</v>
      </c>
      <c r="W55" s="34">
        <v>0</v>
      </c>
      <c r="X55" s="28">
        <f t="shared" si="38"/>
        <v>0</v>
      </c>
      <c r="Y55" s="34">
        <v>0</v>
      </c>
      <c r="Z55" s="28">
        <f t="shared" si="40"/>
        <v>0</v>
      </c>
      <c r="AA55" s="34">
        <f>GrantData[[#This Row],[Students Per Fall]]</f>
        <v>282</v>
      </c>
      <c r="AB55" s="28">
        <f t="shared" si="41"/>
        <v>84459</v>
      </c>
      <c r="AC55" s="34">
        <f>GrantData[[#This Row],[Students Per Spring]]</f>
        <v>170</v>
      </c>
      <c r="AD55" s="28">
        <f t="shared" si="42"/>
        <v>50915</v>
      </c>
      <c r="AE55" s="34">
        <f t="shared" si="45"/>
        <v>452</v>
      </c>
      <c r="AF55" s="28">
        <f t="shared" si="43"/>
        <v>135374</v>
      </c>
      <c r="AG55" s="34">
        <f>GrantData[[#This Row],[Students Per Summer]]</f>
        <v>111</v>
      </c>
      <c r="AH55" s="28">
        <f t="shared" si="46"/>
        <v>33244.5</v>
      </c>
      <c r="AI55" s="23">
        <f>GrantData[[#This Row],[Students Per Fall]]</f>
        <v>282</v>
      </c>
      <c r="AJ55" s="28">
        <f t="shared" si="47"/>
        <v>84459</v>
      </c>
      <c r="AK55" s="23">
        <f>GrantData[[#This Row],[Students Per Spring]]</f>
        <v>170</v>
      </c>
      <c r="AL55" s="28">
        <f t="shared" si="48"/>
        <v>50915</v>
      </c>
      <c r="AM55" s="23">
        <f t="shared" si="49"/>
        <v>563</v>
      </c>
      <c r="AN55" s="28">
        <f t="shared" si="50"/>
        <v>168618.5</v>
      </c>
      <c r="AO55" s="17" t="s">
        <v>52</v>
      </c>
      <c r="AP55" s="23">
        <f t="shared" ca="1" si="16"/>
        <v>129</v>
      </c>
      <c r="AQ55" s="23">
        <f t="shared" ca="1" si="16"/>
        <v>455</v>
      </c>
      <c r="AR55" s="23">
        <f t="shared" ca="1" si="16"/>
        <v>380</v>
      </c>
      <c r="AS55" s="23">
        <f t="shared" ca="1" si="37"/>
        <v>964</v>
      </c>
      <c r="AT55" s="33">
        <v>261.97000000000003</v>
      </c>
      <c r="AU55" s="23">
        <f ca="1">IF(GrantData[[#This Row],[Sustainability Check 1 (2021-2022) Status]]="Continued", GrantData[[#This Row],[Check 1 Students Summer]], 0)</f>
        <v>129</v>
      </c>
      <c r="AV55" s="28">
        <f ca="1">GrantData[[#This Row],[Summer 2021 Students]]*GrantData[[#This Row],[Check 1 Price Check]]</f>
        <v>33794.130000000005</v>
      </c>
      <c r="AW55" s="23">
        <f ca="1">IF(GrantData[[#This Row],[Sustainability Check 1 (2021-2022) Status]]="Continued", GrantData[[#This Row],[Check 1 Students Fall]], 0)</f>
        <v>455</v>
      </c>
      <c r="AX55" s="28">
        <f t="shared" ca="1" si="51"/>
        <v>136272.5</v>
      </c>
      <c r="AY55" s="23">
        <f ca="1">IF(GrantData[[#This Row],[Sustainability Check 1 (2021-2022) Status]]="Continued", GrantData[[#This Row],[Check 1 Students Spring]], 0)</f>
        <v>380</v>
      </c>
      <c r="AZ55" s="28">
        <f t="shared" ca="1" si="52"/>
        <v>113810</v>
      </c>
      <c r="BA55" s="23">
        <f t="shared" ca="1" si="53"/>
        <v>964</v>
      </c>
      <c r="BB55" s="28">
        <f t="shared" ca="1" si="54"/>
        <v>283876.63</v>
      </c>
      <c r="BC55" s="34">
        <f>GrantData[[#This Row],[Total AY 2018-2019 Students]]+GrantData[[#This Row],[Total AY 2019-2020 Students]]+GrantData[[#This Row],[Total AY 2020-2021 Students]]</f>
        <v>1015</v>
      </c>
      <c r="BD55" s="28">
        <f ca="1">GrantData[[#This Row],[Total AY 2018-2019 Savings]]+GrantData[[#This Row],[Total AY 2019-2020 Savings]]+GrantData[[#This Row],[Total AY 2020-2021 Savings]]+GrantData[[#This Row],[Total AY 2021-2022 Savings]]</f>
        <v>587869.13</v>
      </c>
      <c r="BE55" s="28">
        <f ca="1">GrantData[[#This Row],[Grand Total Savings]]/GrantData[[#This Row],[Total Award]]</f>
        <v>76.875785275271355</v>
      </c>
      <c r="BF55" s="27"/>
      <c r="BG55" s="27"/>
      <c r="BH55" s="27"/>
      <c r="BI55" s="27"/>
      <c r="BJ55" s="27"/>
      <c r="BK55" s="27"/>
      <c r="BL55" s="27"/>
      <c r="BM55" s="27"/>
      <c r="CC55" s="27"/>
      <c r="CD55" s="27"/>
      <c r="CE55" s="27"/>
      <c r="CF55" s="27"/>
    </row>
    <row r="56" spans="1:84" x14ac:dyDescent="0.25">
      <c r="A56" s="17">
        <v>55</v>
      </c>
      <c r="B56" s="17" t="s">
        <v>128</v>
      </c>
      <c r="C56" s="26" t="s">
        <v>288</v>
      </c>
      <c r="D56" s="26" t="s">
        <v>263</v>
      </c>
      <c r="E56" s="14">
        <v>4178</v>
      </c>
      <c r="F56" s="35" t="s">
        <v>274</v>
      </c>
      <c r="G56" s="27" t="s">
        <v>275</v>
      </c>
      <c r="H56" s="35" t="s">
        <v>168</v>
      </c>
      <c r="I56" s="35" t="s">
        <v>169</v>
      </c>
      <c r="J56" s="35" t="s">
        <v>79</v>
      </c>
      <c r="K56" s="27" t="s">
        <v>63</v>
      </c>
      <c r="L56" s="27" t="s">
        <v>63</v>
      </c>
      <c r="M56" s="27" t="s">
        <v>63</v>
      </c>
      <c r="N56" s="28">
        <v>103950</v>
      </c>
      <c r="O56" s="27">
        <v>525</v>
      </c>
      <c r="P56" s="28">
        <f t="shared" si="44"/>
        <v>198</v>
      </c>
      <c r="Q56" s="34">
        <v>178</v>
      </c>
      <c r="R56" s="34">
        <v>439</v>
      </c>
      <c r="S56" s="34">
        <v>175</v>
      </c>
      <c r="T56" s="27" t="s">
        <v>239</v>
      </c>
      <c r="U56" s="34">
        <v>0</v>
      </c>
      <c r="V56" s="28">
        <v>0</v>
      </c>
      <c r="W56" s="34">
        <v>0</v>
      </c>
      <c r="X56" s="28">
        <f t="shared" si="38"/>
        <v>0</v>
      </c>
      <c r="Y56" s="34">
        <v>0</v>
      </c>
      <c r="Z56" s="28">
        <f t="shared" si="40"/>
        <v>0</v>
      </c>
      <c r="AA56" s="34">
        <f>GrantData[[#This Row],[Students Per Fall]]</f>
        <v>439</v>
      </c>
      <c r="AB56" s="28">
        <f t="shared" si="41"/>
        <v>86922</v>
      </c>
      <c r="AC56" s="34">
        <f>GrantData[[#This Row],[Students Per Spring]]</f>
        <v>175</v>
      </c>
      <c r="AD56" s="28">
        <f t="shared" si="42"/>
        <v>34650</v>
      </c>
      <c r="AE56" s="34">
        <f t="shared" si="45"/>
        <v>614</v>
      </c>
      <c r="AF56" s="28">
        <f t="shared" si="43"/>
        <v>121572</v>
      </c>
      <c r="AG56" s="34">
        <f>GrantData[[#This Row],[Students Per Summer]]</f>
        <v>178</v>
      </c>
      <c r="AH56" s="28">
        <f t="shared" si="46"/>
        <v>35244</v>
      </c>
      <c r="AI56" s="23">
        <f>GrantData[[#This Row],[Students Per Fall]]</f>
        <v>439</v>
      </c>
      <c r="AJ56" s="28">
        <f t="shared" si="47"/>
        <v>86922</v>
      </c>
      <c r="AK56" s="23">
        <f>GrantData[[#This Row],[Students Per Spring]]</f>
        <v>175</v>
      </c>
      <c r="AL56" s="28">
        <f t="shared" si="48"/>
        <v>34650</v>
      </c>
      <c r="AM56" s="23">
        <f t="shared" si="49"/>
        <v>792</v>
      </c>
      <c r="AN56" s="28">
        <f t="shared" si="50"/>
        <v>156816</v>
      </c>
      <c r="AO56" s="17" t="s">
        <v>52</v>
      </c>
      <c r="AP56" s="23">
        <f t="shared" ca="1" si="16"/>
        <v>474</v>
      </c>
      <c r="AQ56" s="23">
        <f t="shared" ca="1" si="16"/>
        <v>227</v>
      </c>
      <c r="AR56" s="23">
        <f t="shared" ca="1" si="16"/>
        <v>442</v>
      </c>
      <c r="AS56" s="23">
        <f t="shared" ca="1" si="37"/>
        <v>1143</v>
      </c>
      <c r="AT56" s="33">
        <v>248.99</v>
      </c>
      <c r="AU56" s="23">
        <f ca="1">IF(GrantData[[#This Row],[Sustainability Check 1 (2021-2022) Status]]="Continued", GrantData[[#This Row],[Check 1 Students Summer]], 0)</f>
        <v>474</v>
      </c>
      <c r="AV56" s="28">
        <f ca="1">GrantData[[#This Row],[Summer 2021 Students]]*GrantData[[#This Row],[Check 1 Price Check]]</f>
        <v>118021.26000000001</v>
      </c>
      <c r="AW56" s="23">
        <f ca="1">IF(GrantData[[#This Row],[Sustainability Check 1 (2021-2022) Status]]="Continued", GrantData[[#This Row],[Check 1 Students Fall]], 0)</f>
        <v>227</v>
      </c>
      <c r="AX56" s="28">
        <f t="shared" ca="1" si="51"/>
        <v>44946</v>
      </c>
      <c r="AY56" s="23">
        <f ca="1">IF(GrantData[[#This Row],[Sustainability Check 1 (2021-2022) Status]]="Continued", GrantData[[#This Row],[Check 1 Students Spring]], 0)</f>
        <v>442</v>
      </c>
      <c r="AZ56" s="28">
        <f t="shared" ca="1" si="52"/>
        <v>87516</v>
      </c>
      <c r="BA56" s="23">
        <f t="shared" ca="1" si="53"/>
        <v>1143</v>
      </c>
      <c r="BB56" s="28">
        <f t="shared" ca="1" si="54"/>
        <v>250483.26</v>
      </c>
      <c r="BC56" s="34">
        <f>GrantData[[#This Row],[Total AY 2018-2019 Students]]+GrantData[[#This Row],[Total AY 2019-2020 Students]]+GrantData[[#This Row],[Total AY 2020-2021 Students]]</f>
        <v>1406</v>
      </c>
      <c r="BD56" s="28">
        <f ca="1">GrantData[[#This Row],[Total AY 2018-2019 Savings]]+GrantData[[#This Row],[Total AY 2019-2020 Savings]]+GrantData[[#This Row],[Total AY 2020-2021 Savings]]+GrantData[[#This Row],[Total AY 2021-2022 Savings]]</f>
        <v>528871.26</v>
      </c>
      <c r="BE56" s="28">
        <f ca="1">GrantData[[#This Row],[Grand Total Savings]]/GrantData[[#This Row],[Total Award]]</f>
        <v>126.58479176639541</v>
      </c>
      <c r="BF56" s="27"/>
      <c r="BG56" s="27"/>
      <c r="BH56" s="27"/>
      <c r="BI56" s="27"/>
      <c r="BJ56" s="27"/>
      <c r="BK56" s="27"/>
      <c r="BL56" s="27"/>
      <c r="BM56" s="27"/>
      <c r="CC56" s="27"/>
      <c r="CD56" s="27"/>
      <c r="CE56" s="27"/>
      <c r="CF56" s="27"/>
    </row>
    <row r="57" spans="1:84" x14ac:dyDescent="0.25">
      <c r="A57" s="17">
        <v>56</v>
      </c>
      <c r="B57" s="17" t="s">
        <v>128</v>
      </c>
      <c r="C57" s="26" t="s">
        <v>288</v>
      </c>
      <c r="D57" s="26" t="s">
        <v>264</v>
      </c>
      <c r="E57" s="14">
        <v>8069</v>
      </c>
      <c r="F57" s="35" t="s">
        <v>274</v>
      </c>
      <c r="G57" s="27" t="s">
        <v>275</v>
      </c>
      <c r="H57" s="35" t="s">
        <v>170</v>
      </c>
      <c r="I57" s="35" t="s">
        <v>171</v>
      </c>
      <c r="J57" s="35" t="s">
        <v>62</v>
      </c>
      <c r="K57" s="27" t="s">
        <v>63</v>
      </c>
      <c r="L57" s="27" t="s">
        <v>51</v>
      </c>
      <c r="M57" s="27" t="s">
        <v>51</v>
      </c>
      <c r="N57" s="28">
        <v>169570.8</v>
      </c>
      <c r="O57" s="27">
        <v>840</v>
      </c>
      <c r="P57" s="28">
        <f t="shared" si="44"/>
        <v>201.86999999999998</v>
      </c>
      <c r="Q57" s="34">
        <v>304</v>
      </c>
      <c r="R57" s="34">
        <v>241</v>
      </c>
      <c r="S57" s="34">
        <v>223</v>
      </c>
      <c r="T57" s="27" t="s">
        <v>239</v>
      </c>
      <c r="U57" s="34">
        <v>0</v>
      </c>
      <c r="V57" s="28">
        <v>0</v>
      </c>
      <c r="W57" s="34">
        <v>0</v>
      </c>
      <c r="X57" s="28">
        <f t="shared" si="38"/>
        <v>0</v>
      </c>
      <c r="Y57" s="34">
        <v>0</v>
      </c>
      <c r="Z57" s="28">
        <f t="shared" si="40"/>
        <v>0</v>
      </c>
      <c r="AA57" s="34">
        <f>GrantData[[#This Row],[Students Per Fall]]</f>
        <v>241</v>
      </c>
      <c r="AB57" s="28">
        <f t="shared" si="41"/>
        <v>48650.669999999991</v>
      </c>
      <c r="AC57" s="34">
        <f>GrantData[[#This Row],[Students Per Spring]]</f>
        <v>223</v>
      </c>
      <c r="AD57" s="28">
        <f t="shared" si="42"/>
        <v>45017.009999999995</v>
      </c>
      <c r="AE57" s="34">
        <f t="shared" si="45"/>
        <v>464</v>
      </c>
      <c r="AF57" s="28">
        <f t="shared" si="43"/>
        <v>93667.68</v>
      </c>
      <c r="AG57" s="34">
        <f>GrantData[[#This Row],[Students Per Summer]]</f>
        <v>304</v>
      </c>
      <c r="AH57" s="28">
        <f t="shared" si="46"/>
        <v>61368.479999999996</v>
      </c>
      <c r="AI57" s="23">
        <f>GrantData[[#This Row],[Students Per Fall]]</f>
        <v>241</v>
      </c>
      <c r="AJ57" s="28">
        <f t="shared" si="47"/>
        <v>48650.669999999991</v>
      </c>
      <c r="AK57" s="23">
        <f>GrantData[[#This Row],[Students Per Spring]]</f>
        <v>223</v>
      </c>
      <c r="AL57" s="28">
        <f t="shared" si="48"/>
        <v>45017.009999999995</v>
      </c>
      <c r="AM57" s="23">
        <f t="shared" si="49"/>
        <v>768</v>
      </c>
      <c r="AN57" s="28">
        <f t="shared" si="50"/>
        <v>155036.15999999997</v>
      </c>
      <c r="AO57" s="17" t="s">
        <v>52</v>
      </c>
      <c r="AP57" s="23">
        <f t="shared" ca="1" si="16"/>
        <v>315</v>
      </c>
      <c r="AQ57" s="23">
        <f t="shared" ca="1" si="16"/>
        <v>456</v>
      </c>
      <c r="AR57" s="23">
        <f t="shared" ca="1" si="16"/>
        <v>258</v>
      </c>
      <c r="AS57" s="23">
        <f t="shared" ca="1" si="37"/>
        <v>1029</v>
      </c>
      <c r="AT57" s="33">
        <v>261.89999999999998</v>
      </c>
      <c r="AU57" s="23">
        <f ca="1">IF(GrantData[[#This Row],[Sustainability Check 1 (2021-2022) Status]]="Continued", GrantData[[#This Row],[Check 1 Students Summer]], 0)</f>
        <v>315</v>
      </c>
      <c r="AV57" s="28">
        <f ca="1">GrantData[[#This Row],[Summer 2021 Students]]*GrantData[[#This Row],[Check 1 Price Check]]</f>
        <v>82498.5</v>
      </c>
      <c r="AW57" s="23">
        <f ca="1">IF(GrantData[[#This Row],[Sustainability Check 1 (2021-2022) Status]]="Continued", GrantData[[#This Row],[Check 1 Students Fall]], 0)</f>
        <v>456</v>
      </c>
      <c r="AX57" s="28">
        <f t="shared" ca="1" si="51"/>
        <v>92052.719999999987</v>
      </c>
      <c r="AY57" s="23">
        <f ca="1">IF(GrantData[[#This Row],[Sustainability Check 1 (2021-2022) Status]]="Continued", GrantData[[#This Row],[Check 1 Students Spring]], 0)</f>
        <v>258</v>
      </c>
      <c r="AZ57" s="28">
        <f t="shared" ca="1" si="52"/>
        <v>52082.459999999992</v>
      </c>
      <c r="BA57" s="23">
        <f t="shared" ca="1" si="53"/>
        <v>1029</v>
      </c>
      <c r="BB57" s="28">
        <f t="shared" ca="1" si="54"/>
        <v>226633.67999999996</v>
      </c>
      <c r="BC57" s="34">
        <f>GrantData[[#This Row],[Total AY 2018-2019 Students]]+GrantData[[#This Row],[Total AY 2019-2020 Students]]+GrantData[[#This Row],[Total AY 2020-2021 Students]]</f>
        <v>1232</v>
      </c>
      <c r="BD57" s="28">
        <f ca="1">GrantData[[#This Row],[Total AY 2018-2019 Savings]]+GrantData[[#This Row],[Total AY 2019-2020 Savings]]+GrantData[[#This Row],[Total AY 2020-2021 Savings]]+GrantData[[#This Row],[Total AY 2021-2022 Savings]]</f>
        <v>475337.5199999999</v>
      </c>
      <c r="BE57" s="28">
        <f ca="1">GrantData[[#This Row],[Grand Total Savings]]/GrantData[[#This Row],[Total Award]]</f>
        <v>58.909099020944346</v>
      </c>
      <c r="BF57" s="27"/>
      <c r="BG57" s="27"/>
      <c r="BH57" s="27"/>
      <c r="BI57" s="27"/>
      <c r="BJ57" s="27"/>
      <c r="BK57" s="27"/>
      <c r="BL57" s="27"/>
      <c r="BM57" s="27"/>
      <c r="CC57" s="27"/>
      <c r="CD57" s="27"/>
      <c r="CE57" s="27"/>
      <c r="CF57" s="27"/>
    </row>
    <row r="58" spans="1:84" x14ac:dyDescent="0.25">
      <c r="A58" s="17">
        <v>57</v>
      </c>
      <c r="B58" s="17" t="s">
        <v>128</v>
      </c>
      <c r="C58" s="26" t="s">
        <v>288</v>
      </c>
      <c r="D58" s="26" t="s">
        <v>265</v>
      </c>
      <c r="E58" s="14">
        <v>19629</v>
      </c>
      <c r="F58" s="35" t="s">
        <v>274</v>
      </c>
      <c r="G58" s="27" t="s">
        <v>275</v>
      </c>
      <c r="H58" s="35" t="s">
        <v>172</v>
      </c>
      <c r="I58" s="35" t="s">
        <v>173</v>
      </c>
      <c r="J58" s="35" t="s">
        <v>73</v>
      </c>
      <c r="K58" s="27" t="s">
        <v>63</v>
      </c>
      <c r="L58" s="27" t="s">
        <v>51</v>
      </c>
      <c r="M58" s="27" t="s">
        <v>51</v>
      </c>
      <c r="N58" s="28">
        <v>39960</v>
      </c>
      <c r="O58" s="27">
        <v>360</v>
      </c>
      <c r="P58" s="28">
        <f t="shared" si="44"/>
        <v>111</v>
      </c>
      <c r="Q58" s="34">
        <v>120</v>
      </c>
      <c r="R58" s="34">
        <v>482</v>
      </c>
      <c r="S58" s="34">
        <v>393</v>
      </c>
      <c r="T58" s="27" t="s">
        <v>240</v>
      </c>
      <c r="U58" s="34">
        <v>0</v>
      </c>
      <c r="V58" s="28">
        <v>0</v>
      </c>
      <c r="W58" s="34">
        <v>0</v>
      </c>
      <c r="X58" s="28">
        <f t="shared" si="38"/>
        <v>0</v>
      </c>
      <c r="Y58" s="34">
        <f>GrantData[[#This Row],[Students Per Fall]]</f>
        <v>482</v>
      </c>
      <c r="Z58" s="28">
        <f t="shared" si="40"/>
        <v>53502</v>
      </c>
      <c r="AA58" s="34">
        <f>GrantData[[#This Row],[Students Per Fall]]</f>
        <v>482</v>
      </c>
      <c r="AB58" s="28">
        <f t="shared" si="41"/>
        <v>53502</v>
      </c>
      <c r="AC58" s="34">
        <f>GrantData[[#This Row],[Students Per Spring]]</f>
        <v>393</v>
      </c>
      <c r="AD58" s="28">
        <f t="shared" si="42"/>
        <v>43623</v>
      </c>
      <c r="AE58" s="34">
        <f t="shared" si="45"/>
        <v>1357</v>
      </c>
      <c r="AF58" s="28">
        <f t="shared" si="43"/>
        <v>150627</v>
      </c>
      <c r="AG58" s="34">
        <f>GrantData[[#This Row],[Students Per Summer]]</f>
        <v>120</v>
      </c>
      <c r="AH58" s="28">
        <f t="shared" si="46"/>
        <v>13320</v>
      </c>
      <c r="AI58" s="23">
        <f>GrantData[[#This Row],[Students Per Fall]]</f>
        <v>482</v>
      </c>
      <c r="AJ58" s="28">
        <f t="shared" si="47"/>
        <v>53502</v>
      </c>
      <c r="AK58" s="23">
        <f>GrantData[[#This Row],[Students Per Spring]]</f>
        <v>393</v>
      </c>
      <c r="AL58" s="28">
        <f t="shared" si="48"/>
        <v>43623</v>
      </c>
      <c r="AM58" s="23">
        <f t="shared" si="49"/>
        <v>995</v>
      </c>
      <c r="AN58" s="28">
        <f t="shared" si="50"/>
        <v>110445</v>
      </c>
      <c r="AO58" s="17" t="s">
        <v>52</v>
      </c>
      <c r="AP58" s="23">
        <f t="shared" ca="1" si="16"/>
        <v>215</v>
      </c>
      <c r="AQ58" s="23">
        <f t="shared" ca="1" si="16"/>
        <v>474</v>
      </c>
      <c r="AR58" s="23">
        <f t="shared" ca="1" si="16"/>
        <v>461</v>
      </c>
      <c r="AS58" s="23">
        <f t="shared" ca="1" si="37"/>
        <v>1150</v>
      </c>
      <c r="AT58" s="33">
        <v>76</v>
      </c>
      <c r="AU58" s="23">
        <f ca="1">IF(GrantData[[#This Row],[Sustainability Check 1 (2021-2022) Status]]="Continued", GrantData[[#This Row],[Check 1 Students Summer]], 0)</f>
        <v>215</v>
      </c>
      <c r="AV58" s="28">
        <f ca="1">GrantData[[#This Row],[Summer 2021 Students]]*GrantData[[#This Row],[Check 1 Price Check]]</f>
        <v>16340</v>
      </c>
      <c r="AW58" s="23">
        <f ca="1">IF(GrantData[[#This Row],[Sustainability Check 1 (2021-2022) Status]]="Continued", GrantData[[#This Row],[Check 1 Students Fall]], 0)</f>
        <v>474</v>
      </c>
      <c r="AX58" s="28">
        <f t="shared" ca="1" si="51"/>
        <v>52614</v>
      </c>
      <c r="AY58" s="23">
        <f ca="1">IF(GrantData[[#This Row],[Sustainability Check 1 (2021-2022) Status]]="Continued", GrantData[[#This Row],[Check 1 Students Spring]], 0)</f>
        <v>461</v>
      </c>
      <c r="AZ58" s="28">
        <f t="shared" ca="1" si="52"/>
        <v>51171</v>
      </c>
      <c r="BA58" s="23">
        <f t="shared" ca="1" si="53"/>
        <v>1150</v>
      </c>
      <c r="BB58" s="28">
        <f t="shared" ca="1" si="54"/>
        <v>120125</v>
      </c>
      <c r="BC58" s="34">
        <f>GrantData[[#This Row],[Total AY 2018-2019 Students]]+GrantData[[#This Row],[Total AY 2019-2020 Students]]+GrantData[[#This Row],[Total AY 2020-2021 Students]]</f>
        <v>2352</v>
      </c>
      <c r="BD58" s="28">
        <f ca="1">GrantData[[#This Row],[Total AY 2018-2019 Savings]]+GrantData[[#This Row],[Total AY 2019-2020 Savings]]+GrantData[[#This Row],[Total AY 2020-2021 Savings]]+GrantData[[#This Row],[Total AY 2021-2022 Savings]]</f>
        <v>381197</v>
      </c>
      <c r="BE58" s="28">
        <f ca="1">GrantData[[#This Row],[Grand Total Savings]]/GrantData[[#This Row],[Total Award]]</f>
        <v>19.420092719955168</v>
      </c>
      <c r="BF58" s="27"/>
      <c r="BG58" s="27"/>
      <c r="BH58" s="27"/>
      <c r="BI58" s="27"/>
      <c r="BJ58" s="27"/>
      <c r="BK58" s="27"/>
      <c r="BL58" s="27"/>
      <c r="BM58" s="27"/>
      <c r="CC58" s="27"/>
      <c r="CD58" s="27"/>
      <c r="CE58" s="27"/>
      <c r="CF58" s="27"/>
    </row>
    <row r="59" spans="1:84" x14ac:dyDescent="0.25">
      <c r="A59" s="17">
        <v>58</v>
      </c>
      <c r="B59" s="17" t="s">
        <v>174</v>
      </c>
      <c r="C59" s="26" t="s">
        <v>289</v>
      </c>
      <c r="D59" s="26" t="s">
        <v>266</v>
      </c>
      <c r="E59" s="14">
        <v>22190</v>
      </c>
      <c r="F59" s="35" t="s">
        <v>274</v>
      </c>
      <c r="G59" s="27" t="s">
        <v>275</v>
      </c>
      <c r="H59" s="35" t="s">
        <v>175</v>
      </c>
      <c r="I59" s="35" t="s">
        <v>176</v>
      </c>
      <c r="J59" s="35" t="s">
        <v>177</v>
      </c>
      <c r="K59" s="27" t="s">
        <v>63</v>
      </c>
      <c r="L59" s="27" t="s">
        <v>63</v>
      </c>
      <c r="M59" s="27" t="s">
        <v>63</v>
      </c>
      <c r="N59" s="28">
        <v>57645</v>
      </c>
      <c r="O59" s="27">
        <v>315</v>
      </c>
      <c r="P59" s="28">
        <f t="shared" si="44"/>
        <v>183</v>
      </c>
      <c r="Q59" s="34">
        <v>288</v>
      </c>
      <c r="R59" s="34">
        <v>169</v>
      </c>
      <c r="S59" s="34">
        <v>255</v>
      </c>
      <c r="T59" s="27" t="s">
        <v>239</v>
      </c>
      <c r="U59" s="34">
        <v>0</v>
      </c>
      <c r="V59" s="28">
        <v>0</v>
      </c>
      <c r="W59" s="34">
        <v>0</v>
      </c>
      <c r="X59" s="28">
        <f t="shared" si="38"/>
        <v>0</v>
      </c>
      <c r="Y59" s="34">
        <v>0</v>
      </c>
      <c r="Z59" s="28">
        <f t="shared" si="40"/>
        <v>0</v>
      </c>
      <c r="AA59" s="34">
        <f>GrantData[[#This Row],[Students Per Fall]]</f>
        <v>169</v>
      </c>
      <c r="AB59" s="28">
        <f t="shared" si="41"/>
        <v>30927</v>
      </c>
      <c r="AC59" s="34">
        <f>GrantData[[#This Row],[Students Per Spring]]</f>
        <v>255</v>
      </c>
      <c r="AD59" s="28">
        <f t="shared" si="42"/>
        <v>46665</v>
      </c>
      <c r="AE59" s="34">
        <f t="shared" si="45"/>
        <v>424</v>
      </c>
      <c r="AF59" s="28">
        <f t="shared" si="43"/>
        <v>77592</v>
      </c>
      <c r="AG59" s="34">
        <f>GrantData[[#This Row],[Students Per Summer]]</f>
        <v>288</v>
      </c>
      <c r="AH59" s="28">
        <f t="shared" si="46"/>
        <v>52704</v>
      </c>
      <c r="AI59" s="23">
        <f>GrantData[[#This Row],[Students Per Fall]]</f>
        <v>169</v>
      </c>
      <c r="AJ59" s="28">
        <f t="shared" si="47"/>
        <v>30927</v>
      </c>
      <c r="AK59" s="23">
        <f>GrantData[[#This Row],[Students Per Spring]]</f>
        <v>255</v>
      </c>
      <c r="AL59" s="28">
        <f t="shared" si="48"/>
        <v>46665</v>
      </c>
      <c r="AM59" s="23">
        <f t="shared" si="49"/>
        <v>712</v>
      </c>
      <c r="AN59" s="28">
        <f t="shared" si="50"/>
        <v>130296</v>
      </c>
      <c r="AO59" s="17" t="s">
        <v>52</v>
      </c>
      <c r="AP59" s="23">
        <f t="shared" ca="1" si="16"/>
        <v>403</v>
      </c>
      <c r="AQ59" s="23">
        <f t="shared" ca="1" si="16"/>
        <v>153</v>
      </c>
      <c r="AR59" s="23">
        <f t="shared" ca="1" si="16"/>
        <v>262</v>
      </c>
      <c r="AS59" s="23">
        <f t="shared" ca="1" si="37"/>
        <v>818</v>
      </c>
      <c r="AT59" s="33">
        <v>183</v>
      </c>
      <c r="AU59" s="23">
        <f ca="1">IF(GrantData[[#This Row],[Sustainability Check 1 (2021-2022) Status]]="Continued", GrantData[[#This Row],[Check 1 Students Summer]], 0)</f>
        <v>403</v>
      </c>
      <c r="AV59" s="28">
        <f ca="1">GrantData[[#This Row],[Summer 2021 Students]]*GrantData[[#This Row],[Check 1 Price Check]]</f>
        <v>73749</v>
      </c>
      <c r="AW59" s="23">
        <f ca="1">IF(GrantData[[#This Row],[Sustainability Check 1 (2021-2022) Status]]="Continued", GrantData[[#This Row],[Check 1 Students Fall]], 0)</f>
        <v>153</v>
      </c>
      <c r="AX59" s="28">
        <f t="shared" ca="1" si="51"/>
        <v>27999</v>
      </c>
      <c r="AY59" s="23">
        <f ca="1">IF(GrantData[[#This Row],[Sustainability Check 1 (2021-2022) Status]]="Continued", GrantData[[#This Row],[Check 1 Students Spring]], 0)</f>
        <v>262</v>
      </c>
      <c r="AZ59" s="28">
        <f t="shared" ca="1" si="52"/>
        <v>47946</v>
      </c>
      <c r="BA59" s="23">
        <f t="shared" ca="1" si="53"/>
        <v>818</v>
      </c>
      <c r="BB59" s="28">
        <f t="shared" ca="1" si="54"/>
        <v>149694</v>
      </c>
      <c r="BC59" s="34">
        <f>GrantData[[#This Row],[Total AY 2018-2019 Students]]+GrantData[[#This Row],[Total AY 2019-2020 Students]]+GrantData[[#This Row],[Total AY 2020-2021 Students]]</f>
        <v>1136</v>
      </c>
      <c r="BD59" s="28">
        <f ca="1">GrantData[[#This Row],[Total AY 2018-2019 Savings]]+GrantData[[#This Row],[Total AY 2019-2020 Savings]]+GrantData[[#This Row],[Total AY 2020-2021 Savings]]+GrantData[[#This Row],[Total AY 2021-2022 Savings]]</f>
        <v>357582</v>
      </c>
      <c r="BE59" s="28">
        <f ca="1">GrantData[[#This Row],[Grand Total Savings]]/GrantData[[#This Row],[Total Award]]</f>
        <v>16.114556106354215</v>
      </c>
      <c r="BF59" s="27"/>
      <c r="BG59" s="27"/>
      <c r="BH59" s="27"/>
      <c r="BI59" s="27"/>
      <c r="BJ59" s="27"/>
      <c r="BK59" s="27"/>
      <c r="BL59" s="27"/>
      <c r="BM59" s="27"/>
      <c r="CC59" s="27"/>
      <c r="CD59" s="27"/>
      <c r="CE59" s="27"/>
      <c r="CF59" s="27"/>
    </row>
    <row r="60" spans="1:84" x14ac:dyDescent="0.25">
      <c r="A60" s="17">
        <v>59</v>
      </c>
      <c r="B60" s="17" t="s">
        <v>174</v>
      </c>
      <c r="C60" s="26" t="s">
        <v>289</v>
      </c>
      <c r="D60" s="26" t="s">
        <v>267</v>
      </c>
      <c r="E60" s="14">
        <v>20224</v>
      </c>
      <c r="F60" s="35" t="s">
        <v>274</v>
      </c>
      <c r="G60" s="27" t="s">
        <v>275</v>
      </c>
      <c r="H60" s="35" t="s">
        <v>178</v>
      </c>
      <c r="I60" s="35" t="s">
        <v>179</v>
      </c>
      <c r="J60" s="35" t="s">
        <v>98</v>
      </c>
      <c r="K60" s="27" t="s">
        <v>63</v>
      </c>
      <c r="L60" s="27" t="s">
        <v>56</v>
      </c>
      <c r="M60" s="27" t="s">
        <v>63</v>
      </c>
      <c r="N60" s="28">
        <v>11016</v>
      </c>
      <c r="O60" s="27">
        <v>162</v>
      </c>
      <c r="P60" s="28">
        <f t="shared" si="44"/>
        <v>68</v>
      </c>
      <c r="Q60" s="34">
        <v>458</v>
      </c>
      <c r="R60" s="34">
        <v>329</v>
      </c>
      <c r="S60" s="34">
        <v>296</v>
      </c>
      <c r="T60" s="27" t="s">
        <v>239</v>
      </c>
      <c r="U60" s="34">
        <v>0</v>
      </c>
      <c r="V60" s="28">
        <v>0</v>
      </c>
      <c r="W60" s="34">
        <v>0</v>
      </c>
      <c r="X60" s="28">
        <f t="shared" si="38"/>
        <v>0</v>
      </c>
      <c r="Y60" s="34">
        <v>0</v>
      </c>
      <c r="Z60" s="28">
        <f t="shared" si="40"/>
        <v>0</v>
      </c>
      <c r="AA60" s="34">
        <f>GrantData[[#This Row],[Students Per Fall]]</f>
        <v>329</v>
      </c>
      <c r="AB60" s="28">
        <f t="shared" si="41"/>
        <v>22372</v>
      </c>
      <c r="AC60" s="34">
        <f>GrantData[[#This Row],[Students Per Spring]]</f>
        <v>296</v>
      </c>
      <c r="AD60" s="28">
        <f t="shared" si="42"/>
        <v>20128</v>
      </c>
      <c r="AE60" s="34">
        <f t="shared" si="45"/>
        <v>625</v>
      </c>
      <c r="AF60" s="28">
        <f t="shared" si="43"/>
        <v>42500</v>
      </c>
      <c r="AG60" s="34">
        <f>GrantData[[#This Row],[Students Per Summer]]</f>
        <v>458</v>
      </c>
      <c r="AH60" s="28">
        <f t="shared" si="46"/>
        <v>31144</v>
      </c>
      <c r="AI60" s="23">
        <f>GrantData[[#This Row],[Students Per Fall]]</f>
        <v>329</v>
      </c>
      <c r="AJ60" s="28">
        <f t="shared" si="47"/>
        <v>22372</v>
      </c>
      <c r="AK60" s="23">
        <f>GrantData[[#This Row],[Students Per Spring]]</f>
        <v>296</v>
      </c>
      <c r="AL60" s="28">
        <f t="shared" si="48"/>
        <v>20128</v>
      </c>
      <c r="AM60" s="23">
        <f t="shared" si="49"/>
        <v>1083</v>
      </c>
      <c r="AN60" s="28">
        <f t="shared" si="50"/>
        <v>73644</v>
      </c>
      <c r="AO60" s="17" t="s">
        <v>52</v>
      </c>
      <c r="AP60" s="23">
        <f t="shared" ca="1" si="16"/>
        <v>382</v>
      </c>
      <c r="AQ60" s="23">
        <f t="shared" ca="1" si="16"/>
        <v>369</v>
      </c>
      <c r="AR60" s="23">
        <f t="shared" ca="1" si="16"/>
        <v>340</v>
      </c>
      <c r="AS60" s="23">
        <f t="shared" ca="1" si="37"/>
        <v>1091</v>
      </c>
      <c r="AT60" s="33">
        <v>67.95</v>
      </c>
      <c r="AU60" s="23">
        <f ca="1">IF(GrantData[[#This Row],[Sustainability Check 1 (2021-2022) Status]]="Continued", GrantData[[#This Row],[Check 1 Students Summer]], 0)</f>
        <v>382</v>
      </c>
      <c r="AV60" s="28">
        <f ca="1">GrantData[[#This Row],[Summer 2021 Students]]*GrantData[[#This Row],[Check 1 Price Check]]</f>
        <v>25956.9</v>
      </c>
      <c r="AW60" s="23">
        <f ca="1">IF(GrantData[[#This Row],[Sustainability Check 1 (2021-2022) Status]]="Continued", GrantData[[#This Row],[Check 1 Students Fall]], 0)</f>
        <v>369</v>
      </c>
      <c r="AX60" s="28">
        <f t="shared" ca="1" si="51"/>
        <v>25092</v>
      </c>
      <c r="AY60" s="23">
        <f ca="1">IF(GrantData[[#This Row],[Sustainability Check 1 (2021-2022) Status]]="Continued", GrantData[[#This Row],[Check 1 Students Spring]], 0)</f>
        <v>340</v>
      </c>
      <c r="AZ60" s="28">
        <f t="shared" ca="1" si="52"/>
        <v>23120</v>
      </c>
      <c r="BA60" s="23">
        <f t="shared" ca="1" si="53"/>
        <v>1091</v>
      </c>
      <c r="BB60" s="28">
        <f t="shared" ca="1" si="54"/>
        <v>74168.899999999994</v>
      </c>
      <c r="BC60" s="34">
        <f>GrantData[[#This Row],[Total AY 2018-2019 Students]]+GrantData[[#This Row],[Total AY 2019-2020 Students]]+GrantData[[#This Row],[Total AY 2020-2021 Students]]</f>
        <v>1708</v>
      </c>
      <c r="BD60" s="28">
        <f ca="1">GrantData[[#This Row],[Total AY 2018-2019 Savings]]+GrantData[[#This Row],[Total AY 2019-2020 Savings]]+GrantData[[#This Row],[Total AY 2020-2021 Savings]]+GrantData[[#This Row],[Total AY 2021-2022 Savings]]</f>
        <v>190312.9</v>
      </c>
      <c r="BE60" s="28">
        <f ca="1">GrantData[[#This Row],[Grand Total Savings]]/GrantData[[#This Row],[Total Award]]</f>
        <v>9.4102501977848103</v>
      </c>
      <c r="BF60" s="27"/>
      <c r="BG60" s="27"/>
      <c r="BH60" s="27"/>
      <c r="BI60" s="27"/>
      <c r="BJ60" s="27"/>
      <c r="BK60" s="27"/>
      <c r="BL60" s="27"/>
      <c r="BM60" s="27"/>
      <c r="CC60" s="27"/>
      <c r="CD60" s="27"/>
      <c r="CE60" s="27"/>
      <c r="CF60" s="27"/>
    </row>
    <row r="61" spans="1:84" x14ac:dyDescent="0.25">
      <c r="A61" s="17">
        <v>60</v>
      </c>
      <c r="B61" s="17" t="s">
        <v>174</v>
      </c>
      <c r="C61" s="26" t="s">
        <v>289</v>
      </c>
      <c r="D61" s="26" t="s">
        <v>268</v>
      </c>
      <c r="E61" s="14">
        <v>19650</v>
      </c>
      <c r="F61" s="35" t="s">
        <v>274</v>
      </c>
      <c r="G61" s="27" t="s">
        <v>275</v>
      </c>
      <c r="H61" s="35" t="s">
        <v>180</v>
      </c>
      <c r="I61" s="35" t="s">
        <v>181</v>
      </c>
      <c r="J61" s="35" t="s">
        <v>182</v>
      </c>
      <c r="K61" s="27" t="s">
        <v>63</v>
      </c>
      <c r="L61" s="27" t="s">
        <v>56</v>
      </c>
      <c r="M61" s="27" t="s">
        <v>56</v>
      </c>
      <c r="N61" s="28">
        <v>199200</v>
      </c>
      <c r="O61" s="23">
        <v>1200</v>
      </c>
      <c r="P61" s="28">
        <f t="shared" si="44"/>
        <v>166</v>
      </c>
      <c r="Q61" s="34">
        <v>171</v>
      </c>
      <c r="R61" s="34">
        <v>337</v>
      </c>
      <c r="S61" s="34">
        <v>445</v>
      </c>
      <c r="T61" s="27" t="s">
        <v>242</v>
      </c>
      <c r="U61" s="34">
        <v>0</v>
      </c>
      <c r="V61" s="28">
        <v>0</v>
      </c>
      <c r="W61" s="34">
        <v>0</v>
      </c>
      <c r="X61" s="28">
        <f t="shared" si="38"/>
        <v>0</v>
      </c>
      <c r="Y61" s="34">
        <v>0</v>
      </c>
      <c r="Z61" s="28">
        <f t="shared" si="40"/>
        <v>0</v>
      </c>
      <c r="AA61" s="34">
        <v>0</v>
      </c>
      <c r="AB61" s="28">
        <f t="shared" si="41"/>
        <v>0</v>
      </c>
      <c r="AC61" s="34">
        <v>0</v>
      </c>
      <c r="AD61" s="28">
        <f t="shared" si="42"/>
        <v>0</v>
      </c>
      <c r="AE61" s="34">
        <v>0</v>
      </c>
      <c r="AF61" s="28">
        <f t="shared" si="43"/>
        <v>0</v>
      </c>
      <c r="AG61" s="34">
        <f>GrantData[[#This Row],[Students Per Summer]]</f>
        <v>171</v>
      </c>
      <c r="AH61" s="28">
        <f t="shared" si="46"/>
        <v>28386</v>
      </c>
      <c r="AI61" s="23">
        <f>GrantData[[#This Row],[Students Per Fall]]</f>
        <v>337</v>
      </c>
      <c r="AJ61" s="28">
        <f t="shared" si="47"/>
        <v>55942</v>
      </c>
      <c r="AK61" s="23">
        <f>GrantData[[#This Row],[Students Per Spring]]</f>
        <v>445</v>
      </c>
      <c r="AL61" s="28">
        <f t="shared" si="48"/>
        <v>73870</v>
      </c>
      <c r="AM61" s="23">
        <f t="shared" si="49"/>
        <v>953</v>
      </c>
      <c r="AN61" s="28">
        <f t="shared" si="50"/>
        <v>158198</v>
      </c>
      <c r="AO61" s="17" t="s">
        <v>52</v>
      </c>
      <c r="AP61" s="23">
        <f t="shared" ca="1" si="16"/>
        <v>410</v>
      </c>
      <c r="AQ61" s="23">
        <f t="shared" ca="1" si="16"/>
        <v>264</v>
      </c>
      <c r="AR61" s="23">
        <f t="shared" ca="1" si="16"/>
        <v>421</v>
      </c>
      <c r="AS61" s="23">
        <f t="shared" ca="1" si="37"/>
        <v>1095</v>
      </c>
      <c r="AT61" s="33">
        <v>168.09</v>
      </c>
      <c r="AU61" s="23">
        <f ca="1">IF(GrantData[[#This Row],[Sustainability Check 1 (2021-2022) Status]]="Continued", GrantData[[#This Row],[Check 1 Students Summer]], 0)</f>
        <v>410</v>
      </c>
      <c r="AV61" s="28">
        <f ca="1">GrantData[[#This Row],[Summer 2021 Students]]*GrantData[[#This Row],[Check 1 Price Check]]</f>
        <v>68916.899999999994</v>
      </c>
      <c r="AW61" s="23">
        <f ca="1">IF(GrantData[[#This Row],[Sustainability Check 1 (2021-2022) Status]]="Continued", GrantData[[#This Row],[Check 1 Students Fall]], 0)</f>
        <v>264</v>
      </c>
      <c r="AX61" s="28">
        <f t="shared" ca="1" si="51"/>
        <v>43824</v>
      </c>
      <c r="AY61" s="23">
        <f ca="1">IF(GrantData[[#This Row],[Sustainability Check 1 (2021-2022) Status]]="Continued", GrantData[[#This Row],[Check 1 Students Spring]], 0)</f>
        <v>421</v>
      </c>
      <c r="AZ61" s="28">
        <f t="shared" ca="1" si="52"/>
        <v>69886</v>
      </c>
      <c r="BA61" s="23">
        <f t="shared" ca="1" si="53"/>
        <v>1095</v>
      </c>
      <c r="BB61" s="28">
        <f t="shared" ca="1" si="54"/>
        <v>182626.9</v>
      </c>
      <c r="BC61" s="34">
        <f>GrantData[[#This Row],[Total AY 2018-2019 Students]]+GrantData[[#This Row],[Total AY 2019-2020 Students]]+GrantData[[#This Row],[Total AY 2020-2021 Students]]</f>
        <v>953</v>
      </c>
      <c r="BD61" s="28">
        <f ca="1">GrantData[[#This Row],[Total AY 2018-2019 Savings]]+GrantData[[#This Row],[Total AY 2019-2020 Savings]]+GrantData[[#This Row],[Total AY 2020-2021 Savings]]+GrantData[[#This Row],[Total AY 2021-2022 Savings]]</f>
        <v>340824.9</v>
      </c>
      <c r="BE61" s="28">
        <f ca="1">GrantData[[#This Row],[Grand Total Savings]]/GrantData[[#This Row],[Total Award]]</f>
        <v>17.344778625954199</v>
      </c>
      <c r="BF61" s="27"/>
      <c r="BG61" s="27"/>
      <c r="BH61" s="27"/>
      <c r="BI61" s="27"/>
      <c r="BJ61" s="27"/>
      <c r="BK61" s="27"/>
      <c r="BL61" s="27"/>
      <c r="BM61" s="27"/>
      <c r="CC61" s="27"/>
      <c r="CD61" s="27"/>
      <c r="CE61" s="27"/>
      <c r="CF61" s="27"/>
    </row>
    <row r="62" spans="1:84" x14ac:dyDescent="0.25">
      <c r="A62" s="17">
        <v>61</v>
      </c>
      <c r="B62" s="17" t="s">
        <v>174</v>
      </c>
      <c r="C62" s="26" t="s">
        <v>289</v>
      </c>
      <c r="D62" s="26" t="s">
        <v>249</v>
      </c>
      <c r="E62" s="14">
        <v>24571</v>
      </c>
      <c r="F62" s="35" t="s">
        <v>274</v>
      </c>
      <c r="G62" s="27" t="s">
        <v>275</v>
      </c>
      <c r="H62" s="35" t="s">
        <v>83</v>
      </c>
      <c r="I62" s="35" t="s">
        <v>84</v>
      </c>
      <c r="J62" s="35" t="s">
        <v>85</v>
      </c>
      <c r="K62" s="27" t="s">
        <v>63</v>
      </c>
      <c r="L62" s="27" t="s">
        <v>63</v>
      </c>
      <c r="M62" s="27" t="s">
        <v>63</v>
      </c>
      <c r="N62" s="28">
        <v>109592</v>
      </c>
      <c r="O62" s="27">
        <v>800</v>
      </c>
      <c r="P62" s="28">
        <f t="shared" si="44"/>
        <v>136.99</v>
      </c>
      <c r="Q62" s="34">
        <v>139</v>
      </c>
      <c r="R62" s="34">
        <v>300</v>
      </c>
      <c r="S62" s="34">
        <v>469</v>
      </c>
      <c r="T62" s="27" t="s">
        <v>239</v>
      </c>
      <c r="U62" s="34">
        <v>0</v>
      </c>
      <c r="V62" s="28">
        <v>0</v>
      </c>
      <c r="W62" s="34">
        <v>0</v>
      </c>
      <c r="X62" s="28">
        <f t="shared" si="38"/>
        <v>0</v>
      </c>
      <c r="Y62" s="34">
        <v>0</v>
      </c>
      <c r="Z62" s="28">
        <f t="shared" si="40"/>
        <v>0</v>
      </c>
      <c r="AA62" s="34">
        <f>GrantData[[#This Row],[Students Per Fall]]</f>
        <v>300</v>
      </c>
      <c r="AB62" s="28">
        <f t="shared" si="41"/>
        <v>41097</v>
      </c>
      <c r="AC62" s="34">
        <f>GrantData[[#This Row],[Students Per Spring]]</f>
        <v>469</v>
      </c>
      <c r="AD62" s="28">
        <f t="shared" si="42"/>
        <v>64248.310000000005</v>
      </c>
      <c r="AE62" s="34">
        <f>Y62+AA62+AC62</f>
        <v>769</v>
      </c>
      <c r="AF62" s="28">
        <f t="shared" si="43"/>
        <v>105345.31</v>
      </c>
      <c r="AG62" s="34">
        <f>GrantData[[#This Row],[Students Per Summer]]</f>
        <v>139</v>
      </c>
      <c r="AH62" s="28">
        <f t="shared" si="46"/>
        <v>19041.61</v>
      </c>
      <c r="AI62" s="23">
        <f>GrantData[[#This Row],[Students Per Fall]]</f>
        <v>300</v>
      </c>
      <c r="AJ62" s="28">
        <f t="shared" si="47"/>
        <v>41097</v>
      </c>
      <c r="AK62" s="23">
        <f>GrantData[[#This Row],[Students Per Spring]]</f>
        <v>469</v>
      </c>
      <c r="AL62" s="28">
        <f t="shared" si="48"/>
        <v>64248.310000000005</v>
      </c>
      <c r="AM62" s="23">
        <f t="shared" si="49"/>
        <v>908</v>
      </c>
      <c r="AN62" s="28">
        <f t="shared" si="50"/>
        <v>124386.92000000001</v>
      </c>
      <c r="AO62" s="17" t="s">
        <v>52</v>
      </c>
      <c r="AP62" s="23">
        <f t="shared" ca="1" si="16"/>
        <v>152</v>
      </c>
      <c r="AQ62" s="23">
        <f t="shared" ca="1" si="16"/>
        <v>348</v>
      </c>
      <c r="AR62" s="23">
        <f t="shared" ca="1" si="16"/>
        <v>181</v>
      </c>
      <c r="AS62" s="23">
        <v>0</v>
      </c>
      <c r="AT62" s="33">
        <v>115.99</v>
      </c>
      <c r="AU62" s="23">
        <f ca="1">IF(GrantData[[#This Row],[Sustainability Check 1 (2021-2022) Status]]="Continued", GrantData[[#This Row],[Check 1 Students Summer]], 0)</f>
        <v>152</v>
      </c>
      <c r="AV62" s="28">
        <f ca="1">GrantData[[#This Row],[Summer 2021 Students]]*GrantData[[#This Row],[Check 1 Price Check]]</f>
        <v>17630.48</v>
      </c>
      <c r="AW62" s="23">
        <f ca="1">IF(GrantData[[#This Row],[Sustainability Check 1 (2021-2022) Status]]="Continued", GrantData[[#This Row],[Check 1 Students Fall]], 0)</f>
        <v>348</v>
      </c>
      <c r="AX62" s="28">
        <f t="shared" ca="1" si="51"/>
        <v>47672.520000000004</v>
      </c>
      <c r="AY62" s="23">
        <f ca="1">IF(GrantData[[#This Row],[Sustainability Check 1 (2021-2022) Status]]="Continued", GrantData[[#This Row],[Check 1 Students Spring]], 0)</f>
        <v>181</v>
      </c>
      <c r="AZ62" s="28">
        <f t="shared" ca="1" si="52"/>
        <v>24795.190000000002</v>
      </c>
      <c r="BA62" s="23">
        <f t="shared" ca="1" si="53"/>
        <v>681</v>
      </c>
      <c r="BB62" s="28">
        <f t="shared" ca="1" si="54"/>
        <v>90098.19</v>
      </c>
      <c r="BC62" s="34">
        <f>GrantData[[#This Row],[Total AY 2018-2019 Students]]+GrantData[[#This Row],[Total AY 2019-2020 Students]]+GrantData[[#This Row],[Total AY 2020-2021 Students]]</f>
        <v>1677</v>
      </c>
      <c r="BD62" s="28">
        <f ca="1">GrantData[[#This Row],[Total AY 2018-2019 Savings]]+GrantData[[#This Row],[Total AY 2019-2020 Savings]]+GrantData[[#This Row],[Total AY 2020-2021 Savings]]+GrantData[[#This Row],[Total AY 2021-2022 Savings]]</f>
        <v>319830.42000000004</v>
      </c>
      <c r="BE62" s="28">
        <f ca="1">GrantData[[#This Row],[Grand Total Savings]]/GrantData[[#This Row],[Total Award]]</f>
        <v>13.016581335720973</v>
      </c>
      <c r="BF62" s="27"/>
      <c r="BG62" s="27"/>
      <c r="BH62" s="27"/>
      <c r="BI62" s="27"/>
      <c r="BJ62" s="27"/>
      <c r="BK62" s="27"/>
      <c r="BL62" s="27"/>
      <c r="BM62" s="27"/>
      <c r="CC62" s="27"/>
      <c r="CD62" s="27"/>
      <c r="CE62" s="27"/>
      <c r="CF62" s="27"/>
    </row>
    <row r="63" spans="1:84" x14ac:dyDescent="0.25">
      <c r="A63" s="17">
        <v>62</v>
      </c>
      <c r="B63" s="17" t="s">
        <v>174</v>
      </c>
      <c r="C63" s="26" t="s">
        <v>289</v>
      </c>
      <c r="D63" s="26" t="s">
        <v>250</v>
      </c>
      <c r="E63" s="14">
        <v>11554</v>
      </c>
      <c r="F63" s="35" t="s">
        <v>274</v>
      </c>
      <c r="G63" s="27" t="s">
        <v>275</v>
      </c>
      <c r="H63" s="35" t="s">
        <v>183</v>
      </c>
      <c r="I63" s="35" t="s">
        <v>184</v>
      </c>
      <c r="J63" s="35" t="s">
        <v>79</v>
      </c>
      <c r="K63" s="27" t="s">
        <v>63</v>
      </c>
      <c r="L63" s="27" t="s">
        <v>51</v>
      </c>
      <c r="M63" s="27" t="s">
        <v>51</v>
      </c>
      <c r="N63" s="28">
        <v>115560</v>
      </c>
      <c r="O63" s="27">
        <v>540</v>
      </c>
      <c r="P63" s="28">
        <f t="shared" si="44"/>
        <v>214</v>
      </c>
      <c r="Q63" s="34">
        <v>353</v>
      </c>
      <c r="R63" s="34">
        <v>138</v>
      </c>
      <c r="S63" s="34">
        <v>267</v>
      </c>
      <c r="T63" s="27" t="s">
        <v>239</v>
      </c>
      <c r="U63" s="34">
        <v>0</v>
      </c>
      <c r="V63" s="28">
        <v>0</v>
      </c>
      <c r="W63" s="34">
        <v>0</v>
      </c>
      <c r="X63" s="28">
        <f t="shared" ref="X63:X94" si="55">V63</f>
        <v>0</v>
      </c>
      <c r="Y63" s="34">
        <v>0</v>
      </c>
      <c r="Z63" s="28">
        <f t="shared" si="40"/>
        <v>0</v>
      </c>
      <c r="AA63" s="34">
        <f>GrantData[[#This Row],[Students Per Fall]]</f>
        <v>138</v>
      </c>
      <c r="AB63" s="28">
        <f t="shared" si="41"/>
        <v>29532</v>
      </c>
      <c r="AC63" s="34">
        <f>GrantData[[#This Row],[Students Per Spring]]</f>
        <v>267</v>
      </c>
      <c r="AD63" s="28">
        <f t="shared" si="42"/>
        <v>57138</v>
      </c>
      <c r="AE63" s="34">
        <f>Y63+AA63+AC63</f>
        <v>405</v>
      </c>
      <c r="AF63" s="28">
        <f t="shared" si="43"/>
        <v>86670</v>
      </c>
      <c r="AG63" s="34">
        <f>GrantData[[#This Row],[Students Per Summer]]</f>
        <v>353</v>
      </c>
      <c r="AH63" s="28">
        <f t="shared" si="46"/>
        <v>75542</v>
      </c>
      <c r="AI63" s="23">
        <f>GrantData[[#This Row],[Students Per Fall]]</f>
        <v>138</v>
      </c>
      <c r="AJ63" s="28">
        <f t="shared" si="47"/>
        <v>29532</v>
      </c>
      <c r="AK63" s="23">
        <f>GrantData[[#This Row],[Students Per Spring]]</f>
        <v>267</v>
      </c>
      <c r="AL63" s="28">
        <f t="shared" si="48"/>
        <v>57138</v>
      </c>
      <c r="AM63" s="23">
        <f t="shared" si="49"/>
        <v>758</v>
      </c>
      <c r="AN63" s="28">
        <f t="shared" si="50"/>
        <v>162212</v>
      </c>
      <c r="AO63" s="17" t="s">
        <v>52</v>
      </c>
      <c r="AP63" s="23">
        <f t="shared" ca="1" si="16"/>
        <v>494</v>
      </c>
      <c r="AQ63" s="23">
        <f t="shared" ca="1" si="16"/>
        <v>488</v>
      </c>
      <c r="AR63" s="23">
        <f t="shared" ca="1" si="16"/>
        <v>206</v>
      </c>
      <c r="AS63" s="23">
        <f t="shared" ref="AS63:AS99" ca="1" si="56">SUM(AP63:AR63)</f>
        <v>1188</v>
      </c>
      <c r="AT63" s="33">
        <v>280.93</v>
      </c>
      <c r="AU63" s="23">
        <f ca="1">IF(GrantData[[#This Row],[Sustainability Check 1 (2021-2022) Status]]="Continued", GrantData[[#This Row],[Check 1 Students Summer]], 0)</f>
        <v>494</v>
      </c>
      <c r="AV63" s="28">
        <f ca="1">GrantData[[#This Row],[Summer 2021 Students]]*GrantData[[#This Row],[Check 1 Price Check]]</f>
        <v>138779.42000000001</v>
      </c>
      <c r="AW63" s="23">
        <f ca="1">IF(GrantData[[#This Row],[Sustainability Check 1 (2021-2022) Status]]="Continued", GrantData[[#This Row],[Check 1 Students Fall]], 0)</f>
        <v>488</v>
      </c>
      <c r="AX63" s="28">
        <f t="shared" ca="1" si="51"/>
        <v>104432</v>
      </c>
      <c r="AY63" s="23">
        <f ca="1">IF(GrantData[[#This Row],[Sustainability Check 1 (2021-2022) Status]]="Continued", GrantData[[#This Row],[Check 1 Students Spring]], 0)</f>
        <v>206</v>
      </c>
      <c r="AZ63" s="28">
        <f t="shared" ca="1" si="52"/>
        <v>44084</v>
      </c>
      <c r="BA63" s="23">
        <f t="shared" ca="1" si="53"/>
        <v>1188</v>
      </c>
      <c r="BB63" s="28">
        <f t="shared" ca="1" si="54"/>
        <v>287295.42000000004</v>
      </c>
      <c r="BC63" s="34">
        <f>GrantData[[#This Row],[Total AY 2018-2019 Students]]+GrantData[[#This Row],[Total AY 2019-2020 Students]]+GrantData[[#This Row],[Total AY 2020-2021 Students]]</f>
        <v>1163</v>
      </c>
      <c r="BD63" s="28">
        <f ca="1">GrantData[[#This Row],[Total AY 2018-2019 Savings]]+GrantData[[#This Row],[Total AY 2019-2020 Savings]]+GrantData[[#This Row],[Total AY 2020-2021 Savings]]+GrantData[[#This Row],[Total AY 2021-2022 Savings]]</f>
        <v>536177.42000000004</v>
      </c>
      <c r="BE63" s="28">
        <f ca="1">GrantData[[#This Row],[Grand Total Savings]]/GrantData[[#This Row],[Total Award]]</f>
        <v>46.406216029080845</v>
      </c>
      <c r="BF63" s="27"/>
      <c r="BG63" s="27"/>
      <c r="BH63" s="27"/>
      <c r="BI63" s="27"/>
      <c r="BJ63" s="27"/>
      <c r="BK63" s="27"/>
      <c r="BL63" s="27"/>
      <c r="BM63" s="27"/>
      <c r="CC63" s="27"/>
      <c r="CD63" s="27"/>
      <c r="CE63" s="27"/>
      <c r="CF63" s="27"/>
    </row>
    <row r="64" spans="1:84" x14ac:dyDescent="0.25">
      <c r="A64" s="17">
        <v>63</v>
      </c>
      <c r="B64" s="17" t="s">
        <v>174</v>
      </c>
      <c r="C64" s="26" t="s">
        <v>289</v>
      </c>
      <c r="D64" s="26" t="s">
        <v>251</v>
      </c>
      <c r="E64" s="14">
        <v>23501</v>
      </c>
      <c r="F64" s="35" t="s">
        <v>274</v>
      </c>
      <c r="G64" s="27" t="s">
        <v>275</v>
      </c>
      <c r="H64" s="35" t="s">
        <v>180</v>
      </c>
      <c r="I64" s="35" t="s">
        <v>181</v>
      </c>
      <c r="J64" s="35" t="s">
        <v>182</v>
      </c>
      <c r="K64" s="27" t="s">
        <v>63</v>
      </c>
      <c r="L64" s="27" t="s">
        <v>51</v>
      </c>
      <c r="M64" s="27" t="s">
        <v>51</v>
      </c>
      <c r="N64" s="28">
        <v>66871.64</v>
      </c>
      <c r="O64" s="27">
        <v>836</v>
      </c>
      <c r="P64" s="28">
        <f t="shared" si="44"/>
        <v>79.989999999999995</v>
      </c>
      <c r="Q64" s="34">
        <v>465</v>
      </c>
      <c r="R64" s="34">
        <v>278</v>
      </c>
      <c r="S64" s="34">
        <v>449</v>
      </c>
      <c r="T64" s="27" t="s">
        <v>242</v>
      </c>
      <c r="U64" s="34">
        <v>0</v>
      </c>
      <c r="V64" s="28">
        <v>0</v>
      </c>
      <c r="W64" s="34">
        <v>0</v>
      </c>
      <c r="X64" s="28">
        <f t="shared" si="55"/>
        <v>0</v>
      </c>
      <c r="Y64" s="34">
        <v>0</v>
      </c>
      <c r="Z64" s="28">
        <f t="shared" si="40"/>
        <v>0</v>
      </c>
      <c r="AA64" s="34">
        <v>0</v>
      </c>
      <c r="AB64" s="28">
        <f t="shared" si="41"/>
        <v>0</v>
      </c>
      <c r="AC64" s="34">
        <v>0</v>
      </c>
      <c r="AD64" s="28">
        <f t="shared" si="42"/>
        <v>0</v>
      </c>
      <c r="AE64" s="34">
        <v>0</v>
      </c>
      <c r="AF64" s="28">
        <f t="shared" si="43"/>
        <v>0</v>
      </c>
      <c r="AG64" s="34">
        <f>GrantData[[#This Row],[Students Per Summer]]</f>
        <v>465</v>
      </c>
      <c r="AH64" s="28">
        <f t="shared" si="46"/>
        <v>37195.35</v>
      </c>
      <c r="AI64" s="23">
        <f>GrantData[[#This Row],[Students Per Fall]]</f>
        <v>278</v>
      </c>
      <c r="AJ64" s="28">
        <f t="shared" si="47"/>
        <v>22237.219999999998</v>
      </c>
      <c r="AK64" s="23">
        <f>GrantData[[#This Row],[Students Per Spring]]</f>
        <v>449</v>
      </c>
      <c r="AL64" s="28">
        <f t="shared" si="48"/>
        <v>35915.509999999995</v>
      </c>
      <c r="AM64" s="23">
        <f t="shared" si="49"/>
        <v>1192</v>
      </c>
      <c r="AN64" s="28">
        <f t="shared" si="50"/>
        <v>95348.079999999987</v>
      </c>
      <c r="AO64" s="17" t="s">
        <v>52</v>
      </c>
      <c r="AP64" s="23">
        <f t="shared" ca="1" si="16"/>
        <v>443</v>
      </c>
      <c r="AQ64" s="23">
        <f t="shared" ca="1" si="16"/>
        <v>270</v>
      </c>
      <c r="AR64" s="23">
        <f t="shared" ca="1" si="16"/>
        <v>322</v>
      </c>
      <c r="AS64" s="23">
        <f t="shared" ca="1" si="56"/>
        <v>1035</v>
      </c>
      <c r="AT64" s="33">
        <v>121.8</v>
      </c>
      <c r="AU64" s="23">
        <f ca="1">IF(GrantData[[#This Row],[Sustainability Check 1 (2021-2022) Status]]="Continued", GrantData[[#This Row],[Check 1 Students Summer]], 0)</f>
        <v>443</v>
      </c>
      <c r="AV64" s="28">
        <f ca="1">GrantData[[#This Row],[Summer 2021 Students]]*GrantData[[#This Row],[Check 1 Price Check]]</f>
        <v>53957.4</v>
      </c>
      <c r="AW64" s="23">
        <f ca="1">IF(GrantData[[#This Row],[Sustainability Check 1 (2021-2022) Status]]="Continued", GrantData[[#This Row],[Check 1 Students Fall]], 0)</f>
        <v>270</v>
      </c>
      <c r="AX64" s="28">
        <f t="shared" ca="1" si="51"/>
        <v>21597.3</v>
      </c>
      <c r="AY64" s="23">
        <f ca="1">IF(GrantData[[#This Row],[Sustainability Check 1 (2021-2022) Status]]="Continued", GrantData[[#This Row],[Check 1 Students Spring]], 0)</f>
        <v>322</v>
      </c>
      <c r="AZ64" s="28">
        <f t="shared" ca="1" si="52"/>
        <v>25756.78</v>
      </c>
      <c r="BA64" s="23">
        <f t="shared" ca="1" si="53"/>
        <v>1035</v>
      </c>
      <c r="BB64" s="28">
        <f t="shared" ca="1" si="54"/>
        <v>101311.48</v>
      </c>
      <c r="BC64" s="34">
        <f>GrantData[[#This Row],[Total AY 2018-2019 Students]]+GrantData[[#This Row],[Total AY 2019-2020 Students]]+GrantData[[#This Row],[Total AY 2020-2021 Students]]</f>
        <v>1192</v>
      </c>
      <c r="BD64" s="28">
        <f ca="1">GrantData[[#This Row],[Total AY 2018-2019 Savings]]+GrantData[[#This Row],[Total AY 2019-2020 Savings]]+GrantData[[#This Row],[Total AY 2020-2021 Savings]]+GrantData[[#This Row],[Total AY 2021-2022 Savings]]</f>
        <v>196659.56</v>
      </c>
      <c r="BE64" s="28">
        <f ca="1">GrantData[[#This Row],[Grand Total Savings]]/GrantData[[#This Row],[Total Award]]</f>
        <v>8.3681358240074886</v>
      </c>
      <c r="BF64" s="27"/>
      <c r="BG64" s="27"/>
      <c r="BH64" s="27"/>
      <c r="BI64" s="27"/>
      <c r="BJ64" s="27"/>
      <c r="BK64" s="27"/>
      <c r="BL64" s="27"/>
      <c r="BM64" s="27"/>
      <c r="CC64" s="27"/>
      <c r="CD64" s="27"/>
      <c r="CE64" s="27"/>
      <c r="CF64" s="27"/>
    </row>
    <row r="65" spans="1:84" x14ac:dyDescent="0.25">
      <c r="A65" s="17">
        <v>64</v>
      </c>
      <c r="B65" s="17" t="s">
        <v>174</v>
      </c>
      <c r="C65" s="26" t="s">
        <v>289</v>
      </c>
      <c r="D65" s="26" t="s">
        <v>252</v>
      </c>
      <c r="E65" s="14">
        <v>3263</v>
      </c>
      <c r="F65" s="35" t="s">
        <v>274</v>
      </c>
      <c r="G65" s="27" t="s">
        <v>275</v>
      </c>
      <c r="H65" s="35" t="s">
        <v>185</v>
      </c>
      <c r="I65" s="35" t="s">
        <v>186</v>
      </c>
      <c r="J65" s="35" t="s">
        <v>187</v>
      </c>
      <c r="K65" s="27" t="s">
        <v>63</v>
      </c>
      <c r="L65" s="27" t="s">
        <v>51</v>
      </c>
      <c r="M65" s="27" t="s">
        <v>56</v>
      </c>
      <c r="N65" s="28">
        <v>84000</v>
      </c>
      <c r="O65" s="27">
        <v>300</v>
      </c>
      <c r="P65" s="28">
        <f t="shared" si="44"/>
        <v>280</v>
      </c>
      <c r="Q65" s="34">
        <v>102</v>
      </c>
      <c r="R65" s="34">
        <v>423</v>
      </c>
      <c r="S65" s="34">
        <v>182</v>
      </c>
      <c r="T65" s="27" t="s">
        <v>239</v>
      </c>
      <c r="U65" s="34">
        <v>0</v>
      </c>
      <c r="V65" s="28">
        <v>0</v>
      </c>
      <c r="W65" s="34">
        <v>0</v>
      </c>
      <c r="X65" s="28">
        <f t="shared" si="55"/>
        <v>0</v>
      </c>
      <c r="Y65" s="34">
        <v>0</v>
      </c>
      <c r="Z65" s="28">
        <f t="shared" si="40"/>
        <v>0</v>
      </c>
      <c r="AA65" s="34">
        <f>GrantData[[#This Row],[Students Per Fall]]</f>
        <v>423</v>
      </c>
      <c r="AB65" s="28">
        <f t="shared" si="41"/>
        <v>118440</v>
      </c>
      <c r="AC65" s="34">
        <f>GrantData[[#This Row],[Students Per Spring]]</f>
        <v>182</v>
      </c>
      <c r="AD65" s="28">
        <f t="shared" si="42"/>
        <v>50960</v>
      </c>
      <c r="AE65" s="34">
        <f>Y65+AA65+AC65</f>
        <v>605</v>
      </c>
      <c r="AF65" s="28">
        <f t="shared" si="43"/>
        <v>169400</v>
      </c>
      <c r="AG65" s="34">
        <f>GrantData[[#This Row],[Students Per Summer]]</f>
        <v>102</v>
      </c>
      <c r="AH65" s="28">
        <f t="shared" si="46"/>
        <v>28560</v>
      </c>
      <c r="AI65" s="23">
        <f>GrantData[[#This Row],[Students Per Fall]]</f>
        <v>423</v>
      </c>
      <c r="AJ65" s="28">
        <f t="shared" si="47"/>
        <v>118440</v>
      </c>
      <c r="AK65" s="23">
        <f>GrantData[[#This Row],[Students Per Spring]]</f>
        <v>182</v>
      </c>
      <c r="AL65" s="28">
        <f t="shared" si="48"/>
        <v>50960</v>
      </c>
      <c r="AM65" s="23">
        <f t="shared" si="49"/>
        <v>707</v>
      </c>
      <c r="AN65" s="28">
        <f t="shared" si="50"/>
        <v>197960</v>
      </c>
      <c r="AO65" s="17" t="s">
        <v>52</v>
      </c>
      <c r="AP65" s="23">
        <f t="shared" ca="1" si="16"/>
        <v>367</v>
      </c>
      <c r="AQ65" s="23">
        <f t="shared" ca="1" si="16"/>
        <v>218</v>
      </c>
      <c r="AR65" s="23">
        <f t="shared" ca="1" si="16"/>
        <v>437</v>
      </c>
      <c r="AS65" s="23">
        <f t="shared" ca="1" si="56"/>
        <v>1022</v>
      </c>
      <c r="AT65" s="33">
        <v>303.93</v>
      </c>
      <c r="AU65" s="23">
        <f ca="1">IF(GrantData[[#This Row],[Sustainability Check 1 (2021-2022) Status]]="Continued", GrantData[[#This Row],[Check 1 Students Summer]], 0)</f>
        <v>367</v>
      </c>
      <c r="AV65" s="28">
        <f ca="1">GrantData[[#This Row],[Summer 2021 Students]]*GrantData[[#This Row],[Check 1 Price Check]]</f>
        <v>111542.31</v>
      </c>
      <c r="AW65" s="23">
        <f ca="1">IF(GrantData[[#This Row],[Sustainability Check 1 (2021-2022) Status]]="Continued", GrantData[[#This Row],[Check 1 Students Fall]], 0)</f>
        <v>218</v>
      </c>
      <c r="AX65" s="28">
        <f t="shared" ca="1" si="51"/>
        <v>61040</v>
      </c>
      <c r="AY65" s="23">
        <f ca="1">IF(GrantData[[#This Row],[Sustainability Check 1 (2021-2022) Status]]="Continued", GrantData[[#This Row],[Check 1 Students Spring]], 0)</f>
        <v>437</v>
      </c>
      <c r="AZ65" s="28">
        <f t="shared" ca="1" si="52"/>
        <v>122360</v>
      </c>
      <c r="BA65" s="23">
        <f t="shared" ca="1" si="53"/>
        <v>1022</v>
      </c>
      <c r="BB65" s="28">
        <f t="shared" ca="1" si="54"/>
        <v>294942.31</v>
      </c>
      <c r="BC65" s="34">
        <f>GrantData[[#This Row],[Total AY 2018-2019 Students]]+GrantData[[#This Row],[Total AY 2019-2020 Students]]+GrantData[[#This Row],[Total AY 2020-2021 Students]]</f>
        <v>1312</v>
      </c>
      <c r="BD65" s="28">
        <f ca="1">GrantData[[#This Row],[Total AY 2018-2019 Savings]]+GrantData[[#This Row],[Total AY 2019-2020 Savings]]+GrantData[[#This Row],[Total AY 2020-2021 Savings]]+GrantData[[#This Row],[Total AY 2021-2022 Savings]]</f>
        <v>662302.31000000006</v>
      </c>
      <c r="BE65" s="28">
        <f ca="1">GrantData[[#This Row],[Grand Total Savings]]/GrantData[[#This Row],[Total Award]]</f>
        <v>202.97343242414956</v>
      </c>
      <c r="BF65" s="27"/>
      <c r="BG65" s="27"/>
      <c r="BH65" s="27"/>
      <c r="BI65" s="27"/>
      <c r="BJ65" s="27"/>
      <c r="BK65" s="27"/>
      <c r="BL65" s="27"/>
      <c r="BM65" s="27"/>
      <c r="CC65" s="27"/>
      <c r="CD65" s="27"/>
      <c r="CE65" s="27"/>
      <c r="CF65" s="27"/>
    </row>
    <row r="66" spans="1:84" x14ac:dyDescent="0.25">
      <c r="A66" s="17">
        <v>65</v>
      </c>
      <c r="B66" s="17" t="s">
        <v>174</v>
      </c>
      <c r="C66" s="26" t="s">
        <v>289</v>
      </c>
      <c r="D66" s="26" t="s">
        <v>253</v>
      </c>
      <c r="E66" s="14">
        <v>21726</v>
      </c>
      <c r="F66" s="35" t="s">
        <v>274</v>
      </c>
      <c r="G66" s="27" t="s">
        <v>275</v>
      </c>
      <c r="H66" s="35" t="s">
        <v>188</v>
      </c>
      <c r="I66" s="35" t="s">
        <v>189</v>
      </c>
      <c r="J66" s="35" t="s">
        <v>190</v>
      </c>
      <c r="K66" s="27" t="s">
        <v>63</v>
      </c>
      <c r="L66" s="27" t="s">
        <v>63</v>
      </c>
      <c r="M66" s="27" t="s">
        <v>63</v>
      </c>
      <c r="N66" s="28">
        <v>16020</v>
      </c>
      <c r="O66" s="27">
        <v>90</v>
      </c>
      <c r="P66" s="28">
        <f t="shared" si="44"/>
        <v>178</v>
      </c>
      <c r="Q66" s="34">
        <v>188</v>
      </c>
      <c r="R66" s="34">
        <v>199</v>
      </c>
      <c r="S66" s="34">
        <v>207</v>
      </c>
      <c r="T66" s="27" t="s">
        <v>239</v>
      </c>
      <c r="U66" s="34">
        <v>0</v>
      </c>
      <c r="V66" s="28">
        <v>0</v>
      </c>
      <c r="W66" s="34">
        <v>0</v>
      </c>
      <c r="X66" s="28">
        <f t="shared" si="55"/>
        <v>0</v>
      </c>
      <c r="Y66" s="34">
        <v>0</v>
      </c>
      <c r="Z66" s="28">
        <f t="shared" ref="Z66:Z97" si="57">$P66*Y66</f>
        <v>0</v>
      </c>
      <c r="AA66" s="34">
        <f>GrantData[[#This Row],[Students Per Fall]]</f>
        <v>199</v>
      </c>
      <c r="AB66" s="28">
        <f t="shared" ref="AB66:AB97" si="58">$P66*AA66</f>
        <v>35422</v>
      </c>
      <c r="AC66" s="34">
        <f>GrantData[[#This Row],[Students Per Spring]]</f>
        <v>207</v>
      </c>
      <c r="AD66" s="28">
        <f t="shared" ref="AD66:AD97" si="59">$P66*AC66</f>
        <v>36846</v>
      </c>
      <c r="AE66" s="34">
        <f>Y66+AA66+AC66</f>
        <v>406</v>
      </c>
      <c r="AF66" s="28">
        <f t="shared" si="43"/>
        <v>72268</v>
      </c>
      <c r="AG66" s="34">
        <f>GrantData[[#This Row],[Students Per Summer]]</f>
        <v>188</v>
      </c>
      <c r="AH66" s="28">
        <f t="shared" si="46"/>
        <v>33464</v>
      </c>
      <c r="AI66" s="23">
        <f>GrantData[[#This Row],[Students Per Fall]]</f>
        <v>199</v>
      </c>
      <c r="AJ66" s="28">
        <f t="shared" si="47"/>
        <v>35422</v>
      </c>
      <c r="AK66" s="23">
        <f>GrantData[[#This Row],[Students Per Spring]]</f>
        <v>207</v>
      </c>
      <c r="AL66" s="28">
        <f t="shared" si="48"/>
        <v>36846</v>
      </c>
      <c r="AM66" s="23">
        <f t="shared" si="49"/>
        <v>594</v>
      </c>
      <c r="AN66" s="28">
        <f t="shared" si="50"/>
        <v>105732</v>
      </c>
      <c r="AO66" s="17" t="s">
        <v>58</v>
      </c>
      <c r="AP66" s="23">
        <f t="shared" ca="1" si="16"/>
        <v>204</v>
      </c>
      <c r="AQ66" s="23">
        <f t="shared" ca="1" si="16"/>
        <v>264</v>
      </c>
      <c r="AR66" s="23">
        <f t="shared" ca="1" si="16"/>
        <v>244</v>
      </c>
      <c r="AS66" s="23">
        <f t="shared" ca="1" si="56"/>
        <v>712</v>
      </c>
      <c r="AT66" s="33">
        <v>134.19999999999999</v>
      </c>
      <c r="AU66" s="23">
        <f>IF(GrantData[[#This Row],[Sustainability Check 1 (2021-2022) Status]]="Continued", GrantData[[#This Row],[Check 1 Students Summer]], 0)</f>
        <v>0</v>
      </c>
      <c r="AV66" s="28">
        <f>GrantData[[#This Row],[Summer 2021 Students]]*GrantData[[#This Row],[Check 1 Price Check]]</f>
        <v>0</v>
      </c>
      <c r="AW66" s="23">
        <f>IF(GrantData[[#This Row],[Sustainability Check 1 (2021-2022) Status]]="Continued", GrantData[[#This Row],[Check 1 Students Fall]], 0)</f>
        <v>0</v>
      </c>
      <c r="AX66" s="28">
        <f t="shared" si="51"/>
        <v>0</v>
      </c>
      <c r="AY66" s="23">
        <f>IF(GrantData[[#This Row],[Sustainability Check 1 (2021-2022) Status]]="Continued", GrantData[[#This Row],[Check 1 Students Spring]], 0)</f>
        <v>0</v>
      </c>
      <c r="AZ66" s="28">
        <f t="shared" si="52"/>
        <v>0</v>
      </c>
      <c r="BA66" s="23">
        <f t="shared" si="53"/>
        <v>0</v>
      </c>
      <c r="BB66" s="28">
        <f t="shared" si="54"/>
        <v>0</v>
      </c>
      <c r="BC66" s="34">
        <f>GrantData[[#This Row],[Total AY 2018-2019 Students]]+GrantData[[#This Row],[Total AY 2019-2020 Students]]+GrantData[[#This Row],[Total AY 2020-2021 Students]]</f>
        <v>1000</v>
      </c>
      <c r="BD66" s="28">
        <f>GrantData[[#This Row],[Total AY 2018-2019 Savings]]+GrantData[[#This Row],[Total AY 2019-2020 Savings]]+GrantData[[#This Row],[Total AY 2020-2021 Savings]]+GrantData[[#This Row],[Total AY 2021-2022 Savings]]</f>
        <v>178000</v>
      </c>
      <c r="BE66" s="28">
        <f>GrantData[[#This Row],[Grand Total Savings]]/GrantData[[#This Row],[Total Award]]</f>
        <v>8.1929485409187155</v>
      </c>
      <c r="BF66" s="27"/>
      <c r="BG66" s="27"/>
      <c r="BH66" s="27"/>
      <c r="BI66" s="27"/>
      <c r="BJ66" s="27"/>
      <c r="BK66" s="27"/>
      <c r="BL66" s="27"/>
      <c r="BM66" s="27"/>
      <c r="CC66" s="27"/>
      <c r="CD66" s="27"/>
      <c r="CE66" s="27"/>
      <c r="CF66" s="27"/>
    </row>
    <row r="67" spans="1:84" x14ac:dyDescent="0.25">
      <c r="A67" s="17">
        <v>66</v>
      </c>
      <c r="B67" s="17" t="s">
        <v>174</v>
      </c>
      <c r="C67" s="26" t="s">
        <v>289</v>
      </c>
      <c r="D67" s="26" t="s">
        <v>254</v>
      </c>
      <c r="E67" s="14">
        <v>19234</v>
      </c>
      <c r="F67" s="35" t="s">
        <v>274</v>
      </c>
      <c r="G67" s="27" t="s">
        <v>275</v>
      </c>
      <c r="H67" s="35" t="s">
        <v>191</v>
      </c>
      <c r="I67" s="35" t="s">
        <v>192</v>
      </c>
      <c r="J67" s="35" t="s">
        <v>93</v>
      </c>
      <c r="K67" s="27" t="s">
        <v>63</v>
      </c>
      <c r="L67" s="27" t="s">
        <v>63</v>
      </c>
      <c r="M67" s="27" t="s">
        <v>63</v>
      </c>
      <c r="N67" s="28">
        <v>112492.8</v>
      </c>
      <c r="O67" s="27">
        <v>640</v>
      </c>
      <c r="P67" s="28">
        <f t="shared" si="44"/>
        <v>175.77</v>
      </c>
      <c r="Q67" s="34">
        <v>272</v>
      </c>
      <c r="R67" s="34">
        <v>466</v>
      </c>
      <c r="S67" s="34">
        <v>304</v>
      </c>
      <c r="T67" s="27" t="s">
        <v>241</v>
      </c>
      <c r="U67" s="34">
        <v>0</v>
      </c>
      <c r="V67" s="28">
        <v>0</v>
      </c>
      <c r="W67" s="34">
        <v>0</v>
      </c>
      <c r="X67" s="28">
        <f t="shared" si="55"/>
        <v>0</v>
      </c>
      <c r="Y67" s="34">
        <v>0</v>
      </c>
      <c r="Z67" s="28">
        <f t="shared" si="57"/>
        <v>0</v>
      </c>
      <c r="AA67" s="34">
        <v>0</v>
      </c>
      <c r="AB67" s="28">
        <f t="shared" si="58"/>
        <v>0</v>
      </c>
      <c r="AC67" s="34">
        <f>GrantData[[#This Row],[Students Per Spring]]</f>
        <v>304</v>
      </c>
      <c r="AD67" s="28">
        <f t="shared" si="59"/>
        <v>53434.080000000002</v>
      </c>
      <c r="AE67" s="34">
        <f>Y67+AA67+AC67</f>
        <v>304</v>
      </c>
      <c r="AF67" s="28">
        <f t="shared" si="43"/>
        <v>53434.080000000002</v>
      </c>
      <c r="AG67" s="34">
        <f>GrantData[[#This Row],[Students Per Summer]]</f>
        <v>272</v>
      </c>
      <c r="AH67" s="28">
        <f t="shared" si="46"/>
        <v>47809.440000000002</v>
      </c>
      <c r="AI67" s="23">
        <f>GrantData[[#This Row],[Students Per Fall]]</f>
        <v>466</v>
      </c>
      <c r="AJ67" s="28">
        <f t="shared" si="47"/>
        <v>81908.820000000007</v>
      </c>
      <c r="AK67" s="23">
        <f>GrantData[[#This Row],[Students Per Spring]]</f>
        <v>304</v>
      </c>
      <c r="AL67" s="28">
        <f t="shared" si="48"/>
        <v>53434.080000000002</v>
      </c>
      <c r="AM67" s="23">
        <f t="shared" si="49"/>
        <v>1042</v>
      </c>
      <c r="AN67" s="28">
        <f t="shared" si="50"/>
        <v>183152.34000000003</v>
      </c>
      <c r="AO67" s="17" t="s">
        <v>52</v>
      </c>
      <c r="AP67" s="23">
        <f t="shared" ref="AP67:AR99" ca="1" si="60">RANDBETWEEN(100,500)</f>
        <v>100</v>
      </c>
      <c r="AQ67" s="23">
        <f t="shared" ca="1" si="60"/>
        <v>414</v>
      </c>
      <c r="AR67" s="23">
        <f t="shared" ca="1" si="60"/>
        <v>291</v>
      </c>
      <c r="AS67" s="23">
        <f t="shared" ca="1" si="56"/>
        <v>805</v>
      </c>
      <c r="AT67" s="33">
        <v>204.43</v>
      </c>
      <c r="AU67" s="23">
        <f ca="1">IF(GrantData[[#This Row],[Sustainability Check 1 (2021-2022) Status]]="Continued", GrantData[[#This Row],[Check 1 Students Summer]], 0)</f>
        <v>100</v>
      </c>
      <c r="AV67" s="28">
        <f ca="1">GrantData[[#This Row],[Summer 2021 Students]]*GrantData[[#This Row],[Check 1 Price Check]]</f>
        <v>20443</v>
      </c>
      <c r="AW67" s="23">
        <f ca="1">IF(GrantData[[#This Row],[Sustainability Check 1 (2021-2022) Status]]="Continued", GrantData[[#This Row],[Check 1 Students Fall]], 0)</f>
        <v>414</v>
      </c>
      <c r="AX67" s="28">
        <f t="shared" ca="1" si="51"/>
        <v>72768.78</v>
      </c>
      <c r="AY67" s="23">
        <f ca="1">IF(GrantData[[#This Row],[Sustainability Check 1 (2021-2022) Status]]="Continued", GrantData[[#This Row],[Check 1 Students Spring]], 0)</f>
        <v>291</v>
      </c>
      <c r="AZ67" s="28">
        <f t="shared" ca="1" si="52"/>
        <v>51149.07</v>
      </c>
      <c r="BA67" s="23">
        <f t="shared" ca="1" si="53"/>
        <v>805</v>
      </c>
      <c r="BB67" s="28">
        <f t="shared" ca="1" si="54"/>
        <v>144360.85</v>
      </c>
      <c r="BC67" s="34">
        <f>GrantData[[#This Row],[Total AY 2018-2019 Students]]+GrantData[[#This Row],[Total AY 2019-2020 Students]]+GrantData[[#This Row],[Total AY 2020-2021 Students]]</f>
        <v>1346</v>
      </c>
      <c r="BD67" s="28">
        <f ca="1">GrantData[[#This Row],[Total AY 2018-2019 Savings]]+GrantData[[#This Row],[Total AY 2019-2020 Savings]]+GrantData[[#This Row],[Total AY 2020-2021 Savings]]+GrantData[[#This Row],[Total AY 2021-2022 Savings]]</f>
        <v>380947.27</v>
      </c>
      <c r="BE67" s="28">
        <f ca="1">GrantData[[#This Row],[Grand Total Savings]]/GrantData[[#This Row],[Total Award]]</f>
        <v>19.805930643651866</v>
      </c>
      <c r="BF67" s="27"/>
      <c r="BG67" s="27"/>
      <c r="BH67" s="27"/>
      <c r="BI67" s="27"/>
      <c r="BJ67" s="27"/>
      <c r="BK67" s="27"/>
      <c r="BL67" s="27"/>
      <c r="BM67" s="27"/>
      <c r="CC67" s="27"/>
      <c r="CD67" s="27"/>
      <c r="CE67" s="27"/>
      <c r="CF67" s="27"/>
    </row>
    <row r="68" spans="1:84" x14ac:dyDescent="0.25">
      <c r="A68" s="17">
        <v>67</v>
      </c>
      <c r="B68" s="17" t="s">
        <v>174</v>
      </c>
      <c r="C68" s="26" t="s">
        <v>289</v>
      </c>
      <c r="D68" s="26" t="s">
        <v>255</v>
      </c>
      <c r="E68" s="14">
        <v>5609</v>
      </c>
      <c r="F68" s="35" t="s">
        <v>274</v>
      </c>
      <c r="G68" s="27" t="s">
        <v>275</v>
      </c>
      <c r="H68" s="35" t="s">
        <v>193</v>
      </c>
      <c r="I68" s="35" t="s">
        <v>194</v>
      </c>
      <c r="J68" s="35" t="s">
        <v>182</v>
      </c>
      <c r="K68" s="27" t="s">
        <v>63</v>
      </c>
      <c r="L68" s="27" t="s">
        <v>51</v>
      </c>
      <c r="M68" s="27" t="s">
        <v>51</v>
      </c>
      <c r="N68" s="28">
        <v>60894.75</v>
      </c>
      <c r="O68" s="27">
        <v>525</v>
      </c>
      <c r="P68" s="28">
        <f t="shared" si="44"/>
        <v>115.99</v>
      </c>
      <c r="Q68" s="34">
        <v>212</v>
      </c>
      <c r="R68" s="34">
        <v>337</v>
      </c>
      <c r="S68" s="34">
        <v>387</v>
      </c>
      <c r="T68" s="27" t="s">
        <v>242</v>
      </c>
      <c r="U68" s="34">
        <v>0</v>
      </c>
      <c r="V68" s="28">
        <v>0</v>
      </c>
      <c r="W68" s="34">
        <v>0</v>
      </c>
      <c r="X68" s="28">
        <f t="shared" si="55"/>
        <v>0</v>
      </c>
      <c r="Y68" s="34">
        <v>0</v>
      </c>
      <c r="Z68" s="28">
        <f t="shared" si="57"/>
        <v>0</v>
      </c>
      <c r="AA68" s="34">
        <v>0</v>
      </c>
      <c r="AB68" s="28">
        <f t="shared" si="58"/>
        <v>0</v>
      </c>
      <c r="AC68" s="34">
        <v>0</v>
      </c>
      <c r="AD68" s="28">
        <f t="shared" si="59"/>
        <v>0</v>
      </c>
      <c r="AE68" s="34">
        <v>0</v>
      </c>
      <c r="AF68" s="28">
        <f t="shared" si="43"/>
        <v>0</v>
      </c>
      <c r="AG68" s="34">
        <f>GrantData[[#This Row],[Students Per Summer]]</f>
        <v>212</v>
      </c>
      <c r="AH68" s="28">
        <f t="shared" si="46"/>
        <v>24589.879999999997</v>
      </c>
      <c r="AI68" s="23">
        <f>GrantData[[#This Row],[Students Per Fall]]</f>
        <v>337</v>
      </c>
      <c r="AJ68" s="28">
        <f t="shared" si="47"/>
        <v>39088.629999999997</v>
      </c>
      <c r="AK68" s="23">
        <f>GrantData[[#This Row],[Students Per Spring]]</f>
        <v>387</v>
      </c>
      <c r="AL68" s="28">
        <f t="shared" si="48"/>
        <v>44888.13</v>
      </c>
      <c r="AM68" s="23">
        <f t="shared" si="49"/>
        <v>936</v>
      </c>
      <c r="AN68" s="28">
        <f t="shared" si="50"/>
        <v>108566.63999999998</v>
      </c>
      <c r="AO68" s="17" t="s">
        <v>52</v>
      </c>
      <c r="AP68" s="23">
        <f t="shared" ca="1" si="60"/>
        <v>318</v>
      </c>
      <c r="AQ68" s="23">
        <f t="shared" ca="1" si="60"/>
        <v>276</v>
      </c>
      <c r="AR68" s="23">
        <f t="shared" ca="1" si="60"/>
        <v>317</v>
      </c>
      <c r="AS68" s="23">
        <f t="shared" ca="1" si="56"/>
        <v>911</v>
      </c>
      <c r="AT68" s="33">
        <v>125.99</v>
      </c>
      <c r="AU68" s="23">
        <f ca="1">IF(GrantData[[#This Row],[Sustainability Check 1 (2021-2022) Status]]="Continued", GrantData[[#This Row],[Check 1 Students Summer]], 0)</f>
        <v>318</v>
      </c>
      <c r="AV68" s="28">
        <f ca="1">GrantData[[#This Row],[Summer 2021 Students]]*GrantData[[#This Row],[Check 1 Price Check]]</f>
        <v>40064.82</v>
      </c>
      <c r="AW68" s="23">
        <f ca="1">IF(GrantData[[#This Row],[Sustainability Check 1 (2021-2022) Status]]="Continued", GrantData[[#This Row],[Check 1 Students Fall]], 0)</f>
        <v>276</v>
      </c>
      <c r="AX68" s="28">
        <f t="shared" ca="1" si="51"/>
        <v>32013.239999999998</v>
      </c>
      <c r="AY68" s="23">
        <f ca="1">IF(GrantData[[#This Row],[Sustainability Check 1 (2021-2022) Status]]="Continued", GrantData[[#This Row],[Check 1 Students Spring]], 0)</f>
        <v>317</v>
      </c>
      <c r="AZ68" s="28">
        <f t="shared" ca="1" si="52"/>
        <v>36768.83</v>
      </c>
      <c r="BA68" s="23">
        <f t="shared" ca="1" si="53"/>
        <v>911</v>
      </c>
      <c r="BB68" s="28">
        <f t="shared" ca="1" si="54"/>
        <v>108846.89</v>
      </c>
      <c r="BC68" s="34">
        <f>GrantData[[#This Row],[Total AY 2018-2019 Students]]+GrantData[[#This Row],[Total AY 2019-2020 Students]]+GrantData[[#This Row],[Total AY 2020-2021 Students]]</f>
        <v>936</v>
      </c>
      <c r="BD68" s="28">
        <f ca="1">GrantData[[#This Row],[Total AY 2018-2019 Savings]]+GrantData[[#This Row],[Total AY 2019-2020 Savings]]+GrantData[[#This Row],[Total AY 2020-2021 Savings]]+GrantData[[#This Row],[Total AY 2021-2022 Savings]]</f>
        <v>217413.52999999997</v>
      </c>
      <c r="BE68" s="28">
        <f ca="1">GrantData[[#This Row],[Grand Total Savings]]/GrantData[[#This Row],[Total Award]]</f>
        <v>38.761549295774643</v>
      </c>
      <c r="BF68" s="27"/>
      <c r="BG68" s="27"/>
      <c r="BH68" s="27"/>
      <c r="BI68" s="27"/>
      <c r="BJ68" s="27"/>
      <c r="BK68" s="27"/>
      <c r="BL68" s="27"/>
      <c r="BM68" s="27"/>
      <c r="CC68" s="27"/>
      <c r="CD68" s="27"/>
      <c r="CE68" s="27"/>
      <c r="CF68" s="27"/>
    </row>
    <row r="69" spans="1:84" x14ac:dyDescent="0.25">
      <c r="A69" s="17">
        <v>68</v>
      </c>
      <c r="B69" s="17" t="s">
        <v>174</v>
      </c>
      <c r="C69" s="26" t="s">
        <v>289</v>
      </c>
      <c r="D69" s="26" t="s">
        <v>256</v>
      </c>
      <c r="E69" s="14">
        <v>17241</v>
      </c>
      <c r="F69" s="35" t="s">
        <v>274</v>
      </c>
      <c r="G69" s="27" t="s">
        <v>275</v>
      </c>
      <c r="H69" s="35" t="s">
        <v>196</v>
      </c>
      <c r="I69" s="35" t="s">
        <v>197</v>
      </c>
      <c r="J69" s="35" t="s">
        <v>73</v>
      </c>
      <c r="K69" s="27" t="s">
        <v>63</v>
      </c>
      <c r="L69" s="27" t="s">
        <v>63</v>
      </c>
      <c r="M69" s="27" t="s">
        <v>63</v>
      </c>
      <c r="N69" s="28">
        <v>221424</v>
      </c>
      <c r="O69" s="23">
        <v>1680</v>
      </c>
      <c r="P69" s="28">
        <f t="shared" si="44"/>
        <v>131.80000000000001</v>
      </c>
      <c r="Q69" s="34">
        <v>308</v>
      </c>
      <c r="R69" s="34">
        <v>190</v>
      </c>
      <c r="S69" s="34">
        <v>244</v>
      </c>
      <c r="T69" s="27" t="s">
        <v>241</v>
      </c>
      <c r="U69" s="34">
        <v>0</v>
      </c>
      <c r="V69" s="28">
        <v>0</v>
      </c>
      <c r="W69" s="34">
        <v>0</v>
      </c>
      <c r="X69" s="28">
        <f t="shared" si="55"/>
        <v>0</v>
      </c>
      <c r="Y69" s="34">
        <v>0</v>
      </c>
      <c r="Z69" s="28">
        <f t="shared" si="57"/>
        <v>0</v>
      </c>
      <c r="AA69" s="34">
        <v>0</v>
      </c>
      <c r="AB69" s="28">
        <f t="shared" si="58"/>
        <v>0</v>
      </c>
      <c r="AC69" s="34">
        <f>GrantData[[#This Row],[Students Per Spring]]</f>
        <v>244</v>
      </c>
      <c r="AD69" s="28">
        <f t="shared" si="59"/>
        <v>32159.200000000004</v>
      </c>
      <c r="AE69" s="34">
        <f>Y69+AA69+AC69</f>
        <v>244</v>
      </c>
      <c r="AF69" s="28">
        <f t="shared" si="43"/>
        <v>32159.200000000004</v>
      </c>
      <c r="AG69" s="34">
        <f>GrantData[[#This Row],[Students Per Summer]]</f>
        <v>308</v>
      </c>
      <c r="AH69" s="28">
        <f t="shared" si="46"/>
        <v>40594.400000000001</v>
      </c>
      <c r="AI69" s="23">
        <f>GrantData[[#This Row],[Students Per Fall]]</f>
        <v>190</v>
      </c>
      <c r="AJ69" s="28">
        <f t="shared" si="47"/>
        <v>25042.000000000004</v>
      </c>
      <c r="AK69" s="23">
        <f>GrantData[[#This Row],[Students Per Spring]]</f>
        <v>244</v>
      </c>
      <c r="AL69" s="28">
        <f t="shared" si="48"/>
        <v>32159.200000000004</v>
      </c>
      <c r="AM69" s="23">
        <f t="shared" si="49"/>
        <v>742</v>
      </c>
      <c r="AN69" s="28">
        <f t="shared" si="50"/>
        <v>97795.6</v>
      </c>
      <c r="AO69" s="17" t="s">
        <v>52</v>
      </c>
      <c r="AP69" s="23">
        <f t="shared" ca="1" si="60"/>
        <v>241</v>
      </c>
      <c r="AQ69" s="23">
        <f t="shared" ca="1" si="60"/>
        <v>279</v>
      </c>
      <c r="AR69" s="23">
        <f t="shared" ca="1" si="60"/>
        <v>401</v>
      </c>
      <c r="AS69" s="23">
        <f t="shared" ca="1" si="56"/>
        <v>921</v>
      </c>
      <c r="AT69" s="33">
        <v>140</v>
      </c>
      <c r="AU69" s="23">
        <f ca="1">IF(GrantData[[#This Row],[Sustainability Check 1 (2021-2022) Status]]="Continued", GrantData[[#This Row],[Check 1 Students Summer]], 0)</f>
        <v>241</v>
      </c>
      <c r="AV69" s="28">
        <f ca="1">GrantData[[#This Row],[Summer 2021 Students]]*GrantData[[#This Row],[Check 1 Price Check]]</f>
        <v>33740</v>
      </c>
      <c r="AW69" s="23">
        <f ca="1">IF(GrantData[[#This Row],[Sustainability Check 1 (2021-2022) Status]]="Continued", GrantData[[#This Row],[Check 1 Students Fall]], 0)</f>
        <v>279</v>
      </c>
      <c r="AX69" s="28">
        <f t="shared" ca="1" si="51"/>
        <v>36772.200000000004</v>
      </c>
      <c r="AY69" s="23">
        <f ca="1">IF(GrantData[[#This Row],[Sustainability Check 1 (2021-2022) Status]]="Continued", GrantData[[#This Row],[Check 1 Students Spring]], 0)</f>
        <v>401</v>
      </c>
      <c r="AZ69" s="28">
        <f t="shared" ca="1" si="52"/>
        <v>52851.8</v>
      </c>
      <c r="BA69" s="23">
        <f t="shared" ca="1" si="53"/>
        <v>921</v>
      </c>
      <c r="BB69" s="28">
        <f t="shared" ca="1" si="54"/>
        <v>123364.00000000001</v>
      </c>
      <c r="BC69" s="34">
        <f>GrantData[[#This Row],[Total AY 2018-2019 Students]]+GrantData[[#This Row],[Total AY 2019-2020 Students]]+GrantData[[#This Row],[Total AY 2020-2021 Students]]</f>
        <v>986</v>
      </c>
      <c r="BD69" s="28">
        <f ca="1">GrantData[[#This Row],[Total AY 2018-2019 Savings]]+GrantData[[#This Row],[Total AY 2019-2020 Savings]]+GrantData[[#This Row],[Total AY 2020-2021 Savings]]+GrantData[[#This Row],[Total AY 2021-2022 Savings]]</f>
        <v>253318.80000000005</v>
      </c>
      <c r="BE69" s="28">
        <f ca="1">GrantData[[#This Row],[Grand Total Savings]]/GrantData[[#This Row],[Total Award]]</f>
        <v>14.692813641900125</v>
      </c>
      <c r="BF69" s="27"/>
      <c r="BG69" s="27"/>
      <c r="BH69" s="27"/>
      <c r="BI69" s="27"/>
      <c r="BJ69" s="27"/>
      <c r="BK69" s="27"/>
      <c r="BL69" s="27"/>
      <c r="BM69" s="27"/>
      <c r="CC69" s="27"/>
      <c r="CD69" s="27"/>
      <c r="CE69" s="27"/>
      <c r="CF69" s="27"/>
    </row>
    <row r="70" spans="1:84" x14ac:dyDescent="0.25">
      <c r="A70" s="17">
        <v>69</v>
      </c>
      <c r="B70" s="17" t="s">
        <v>174</v>
      </c>
      <c r="C70" s="26" t="s">
        <v>289</v>
      </c>
      <c r="D70" s="26" t="s">
        <v>257</v>
      </c>
      <c r="E70" s="14">
        <v>24075</v>
      </c>
      <c r="F70" s="35" t="s">
        <v>274</v>
      </c>
      <c r="G70" s="27" t="s">
        <v>275</v>
      </c>
      <c r="H70" s="35" t="s">
        <v>108</v>
      </c>
      <c r="I70" s="35" t="s">
        <v>198</v>
      </c>
      <c r="J70" s="35" t="s">
        <v>93</v>
      </c>
      <c r="K70" s="27" t="s">
        <v>63</v>
      </c>
      <c r="L70" s="27" t="s">
        <v>63</v>
      </c>
      <c r="M70" s="27" t="s">
        <v>56</v>
      </c>
      <c r="N70" s="28">
        <v>66250</v>
      </c>
      <c r="O70" s="27">
        <v>250</v>
      </c>
      <c r="P70" s="28">
        <f t="shared" si="44"/>
        <v>265</v>
      </c>
      <c r="Q70" s="34">
        <v>128</v>
      </c>
      <c r="R70" s="34">
        <v>294</v>
      </c>
      <c r="S70" s="34">
        <v>489</v>
      </c>
      <c r="T70" s="27" t="s">
        <v>239</v>
      </c>
      <c r="U70" s="34">
        <v>0</v>
      </c>
      <c r="V70" s="28">
        <v>0</v>
      </c>
      <c r="W70" s="34">
        <v>0</v>
      </c>
      <c r="X70" s="28">
        <f t="shared" si="55"/>
        <v>0</v>
      </c>
      <c r="Y70" s="34">
        <v>0</v>
      </c>
      <c r="Z70" s="28">
        <f t="shared" si="57"/>
        <v>0</v>
      </c>
      <c r="AA70" s="34">
        <f>GrantData[[#This Row],[Students Per Fall]]</f>
        <v>294</v>
      </c>
      <c r="AB70" s="28">
        <f t="shared" si="58"/>
        <v>77910</v>
      </c>
      <c r="AC70" s="34">
        <f>GrantData[[#This Row],[Students Per Spring]]</f>
        <v>489</v>
      </c>
      <c r="AD70" s="28">
        <f t="shared" si="59"/>
        <v>129585</v>
      </c>
      <c r="AE70" s="34">
        <f>Y70+AA70+AC70</f>
        <v>783</v>
      </c>
      <c r="AF70" s="28">
        <f t="shared" si="43"/>
        <v>207495</v>
      </c>
      <c r="AG70" s="34">
        <f>GrantData[[#This Row],[Students Per Summer]]</f>
        <v>128</v>
      </c>
      <c r="AH70" s="28">
        <f t="shared" si="46"/>
        <v>33920</v>
      </c>
      <c r="AI70" s="23">
        <f>GrantData[[#This Row],[Students Per Fall]]</f>
        <v>294</v>
      </c>
      <c r="AJ70" s="28">
        <f t="shared" si="47"/>
        <v>77910</v>
      </c>
      <c r="AK70" s="23">
        <f>GrantData[[#This Row],[Students Per Spring]]</f>
        <v>489</v>
      </c>
      <c r="AL70" s="28">
        <f t="shared" si="48"/>
        <v>129585</v>
      </c>
      <c r="AM70" s="23">
        <f t="shared" si="49"/>
        <v>911</v>
      </c>
      <c r="AN70" s="28">
        <f t="shared" si="50"/>
        <v>241415</v>
      </c>
      <c r="AO70" s="17" t="s">
        <v>52</v>
      </c>
      <c r="AP70" s="23">
        <f t="shared" ca="1" si="60"/>
        <v>372</v>
      </c>
      <c r="AQ70" s="23">
        <f t="shared" ca="1" si="60"/>
        <v>323</v>
      </c>
      <c r="AR70" s="23">
        <f t="shared" ca="1" si="60"/>
        <v>349</v>
      </c>
      <c r="AS70" s="23">
        <f t="shared" ca="1" si="56"/>
        <v>1044</v>
      </c>
      <c r="AT70" s="33">
        <v>200</v>
      </c>
      <c r="AU70" s="23">
        <f ca="1">IF(GrantData[[#This Row],[Sustainability Check 1 (2021-2022) Status]]="Continued", GrantData[[#This Row],[Check 1 Students Summer]], 0)</f>
        <v>372</v>
      </c>
      <c r="AV70" s="28">
        <f ca="1">GrantData[[#This Row],[Summer 2021 Students]]*GrantData[[#This Row],[Check 1 Price Check]]</f>
        <v>74400</v>
      </c>
      <c r="AW70" s="23">
        <f ca="1">IF(GrantData[[#This Row],[Sustainability Check 1 (2021-2022) Status]]="Continued", GrantData[[#This Row],[Check 1 Students Fall]], 0)</f>
        <v>323</v>
      </c>
      <c r="AX70" s="28">
        <f t="shared" ca="1" si="51"/>
        <v>85595</v>
      </c>
      <c r="AY70" s="23">
        <f ca="1">IF(GrantData[[#This Row],[Sustainability Check 1 (2021-2022) Status]]="Continued", GrantData[[#This Row],[Check 1 Students Spring]], 0)</f>
        <v>349</v>
      </c>
      <c r="AZ70" s="28">
        <f t="shared" ca="1" si="52"/>
        <v>92485</v>
      </c>
      <c r="BA70" s="23">
        <f t="shared" ca="1" si="53"/>
        <v>1044</v>
      </c>
      <c r="BB70" s="28">
        <f t="shared" ca="1" si="54"/>
        <v>252480</v>
      </c>
      <c r="BC70" s="34">
        <f>GrantData[[#This Row],[Total AY 2018-2019 Students]]+GrantData[[#This Row],[Total AY 2019-2020 Students]]+GrantData[[#This Row],[Total AY 2020-2021 Students]]</f>
        <v>1694</v>
      </c>
      <c r="BD70" s="28">
        <f ca="1">GrantData[[#This Row],[Total AY 2018-2019 Savings]]+GrantData[[#This Row],[Total AY 2019-2020 Savings]]+GrantData[[#This Row],[Total AY 2020-2021 Savings]]+GrantData[[#This Row],[Total AY 2021-2022 Savings]]</f>
        <v>701390</v>
      </c>
      <c r="BE70" s="28">
        <f ca="1">GrantData[[#This Row],[Grand Total Savings]]/GrantData[[#This Row],[Total Award]]</f>
        <v>29.133541017653169</v>
      </c>
      <c r="BF70" s="27"/>
      <c r="BG70" s="27"/>
      <c r="BH70" s="27"/>
      <c r="BI70" s="27"/>
      <c r="BJ70" s="27"/>
      <c r="BK70" s="27"/>
      <c r="BL70" s="27"/>
      <c r="BM70" s="27"/>
      <c r="CC70" s="27"/>
      <c r="CD70" s="27"/>
      <c r="CE70" s="27"/>
      <c r="CF70" s="27"/>
    </row>
    <row r="71" spans="1:84" x14ac:dyDescent="0.25">
      <c r="A71" s="17">
        <v>70</v>
      </c>
      <c r="B71" s="17" t="s">
        <v>174</v>
      </c>
      <c r="C71" s="26" t="s">
        <v>289</v>
      </c>
      <c r="D71" s="26" t="s">
        <v>258</v>
      </c>
      <c r="E71" s="14">
        <v>13624</v>
      </c>
      <c r="F71" s="35" t="s">
        <v>274</v>
      </c>
      <c r="G71" s="27" t="s">
        <v>275</v>
      </c>
      <c r="H71" s="35" t="s">
        <v>199</v>
      </c>
      <c r="I71" s="35" t="s">
        <v>200</v>
      </c>
      <c r="J71" s="35" t="s">
        <v>107</v>
      </c>
      <c r="K71" s="27" t="s">
        <v>63</v>
      </c>
      <c r="L71" s="27" t="s">
        <v>63</v>
      </c>
      <c r="M71" s="27" t="s">
        <v>51</v>
      </c>
      <c r="N71" s="28">
        <v>16800</v>
      </c>
      <c r="O71" s="27">
        <v>600</v>
      </c>
      <c r="P71" s="28">
        <f t="shared" si="44"/>
        <v>28</v>
      </c>
      <c r="Q71" s="34">
        <v>145</v>
      </c>
      <c r="R71" s="34">
        <v>250</v>
      </c>
      <c r="S71" s="34">
        <v>123</v>
      </c>
      <c r="T71" s="27" t="s">
        <v>241</v>
      </c>
      <c r="U71" s="34">
        <v>0</v>
      </c>
      <c r="V71" s="28">
        <v>0</v>
      </c>
      <c r="W71" s="34">
        <v>0</v>
      </c>
      <c r="X71" s="28">
        <f t="shared" si="55"/>
        <v>0</v>
      </c>
      <c r="Y71" s="34">
        <v>0</v>
      </c>
      <c r="Z71" s="28">
        <f t="shared" si="57"/>
        <v>0</v>
      </c>
      <c r="AA71" s="34">
        <v>0</v>
      </c>
      <c r="AB71" s="28">
        <f t="shared" si="58"/>
        <v>0</v>
      </c>
      <c r="AC71" s="34">
        <f>GrantData[[#This Row],[Students Per Spring]]</f>
        <v>123</v>
      </c>
      <c r="AD71" s="28">
        <f t="shared" si="59"/>
        <v>3444</v>
      </c>
      <c r="AE71" s="34">
        <f>Y71+AA71+AC71</f>
        <v>123</v>
      </c>
      <c r="AF71" s="28">
        <f t="shared" si="43"/>
        <v>3444</v>
      </c>
      <c r="AG71" s="34">
        <f>GrantData[[#This Row],[Students Per Summer]]</f>
        <v>145</v>
      </c>
      <c r="AH71" s="28">
        <f t="shared" si="46"/>
        <v>4060</v>
      </c>
      <c r="AI71" s="23">
        <f>GrantData[[#This Row],[Students Per Fall]]</f>
        <v>250</v>
      </c>
      <c r="AJ71" s="28">
        <f t="shared" si="47"/>
        <v>7000</v>
      </c>
      <c r="AK71" s="23">
        <f>GrantData[[#This Row],[Students Per Spring]]</f>
        <v>123</v>
      </c>
      <c r="AL71" s="28">
        <f t="shared" si="48"/>
        <v>3444</v>
      </c>
      <c r="AM71" s="23">
        <f t="shared" si="49"/>
        <v>518</v>
      </c>
      <c r="AN71" s="28">
        <f t="shared" si="50"/>
        <v>14504</v>
      </c>
      <c r="AO71" s="17" t="s">
        <v>52</v>
      </c>
      <c r="AP71" s="23">
        <f t="shared" ca="1" si="60"/>
        <v>418</v>
      </c>
      <c r="AQ71" s="23">
        <f t="shared" ca="1" si="60"/>
        <v>303</v>
      </c>
      <c r="AR71" s="23">
        <f t="shared" ca="1" si="60"/>
        <v>439</v>
      </c>
      <c r="AS71" s="23">
        <f t="shared" ca="1" si="56"/>
        <v>1160</v>
      </c>
      <c r="AT71" s="33">
        <v>17.7</v>
      </c>
      <c r="AU71" s="23">
        <f ca="1">IF(GrantData[[#This Row],[Sustainability Check 1 (2021-2022) Status]]="Continued", GrantData[[#This Row],[Check 1 Students Summer]], 0)</f>
        <v>418</v>
      </c>
      <c r="AV71" s="28">
        <f ca="1">GrantData[[#This Row],[Summer 2021 Students]]*GrantData[[#This Row],[Check 1 Price Check]]</f>
        <v>7398.5999999999995</v>
      </c>
      <c r="AW71" s="23">
        <f ca="1">IF(GrantData[[#This Row],[Sustainability Check 1 (2021-2022) Status]]="Continued", GrantData[[#This Row],[Check 1 Students Fall]], 0)</f>
        <v>303</v>
      </c>
      <c r="AX71" s="28">
        <f t="shared" ca="1" si="51"/>
        <v>8484</v>
      </c>
      <c r="AY71" s="23">
        <f ca="1">IF(GrantData[[#This Row],[Sustainability Check 1 (2021-2022) Status]]="Continued", GrantData[[#This Row],[Check 1 Students Spring]], 0)</f>
        <v>439</v>
      </c>
      <c r="AZ71" s="28">
        <f t="shared" ca="1" si="52"/>
        <v>12292</v>
      </c>
      <c r="BA71" s="23">
        <f t="shared" ca="1" si="53"/>
        <v>1160</v>
      </c>
      <c r="BB71" s="28">
        <f t="shared" ca="1" si="54"/>
        <v>28174.6</v>
      </c>
      <c r="BC71" s="34">
        <f>GrantData[[#This Row],[Total AY 2018-2019 Students]]+GrantData[[#This Row],[Total AY 2019-2020 Students]]+GrantData[[#This Row],[Total AY 2020-2021 Students]]</f>
        <v>641</v>
      </c>
      <c r="BD71" s="28">
        <f ca="1">GrantData[[#This Row],[Total AY 2018-2019 Savings]]+GrantData[[#This Row],[Total AY 2019-2020 Savings]]+GrantData[[#This Row],[Total AY 2020-2021 Savings]]+GrantData[[#This Row],[Total AY 2021-2022 Savings]]</f>
        <v>46122.6</v>
      </c>
      <c r="BE71" s="28">
        <f ca="1">GrantData[[#This Row],[Grand Total Savings]]/GrantData[[#This Row],[Total Award]]</f>
        <v>3.3853934233705223</v>
      </c>
      <c r="BF71" s="27"/>
      <c r="BG71" s="27"/>
      <c r="BH71" s="27"/>
      <c r="BI71" s="27"/>
      <c r="BJ71" s="27"/>
      <c r="BK71" s="27"/>
      <c r="BL71" s="27"/>
      <c r="BM71" s="27"/>
      <c r="CC71" s="27"/>
      <c r="CD71" s="27"/>
      <c r="CE71" s="27"/>
      <c r="CF71" s="27"/>
    </row>
    <row r="72" spans="1:84" x14ac:dyDescent="0.25">
      <c r="A72" s="17">
        <v>71</v>
      </c>
      <c r="B72" s="17" t="s">
        <v>174</v>
      </c>
      <c r="C72" s="26" t="s">
        <v>289</v>
      </c>
      <c r="D72" s="26" t="s">
        <v>259</v>
      </c>
      <c r="E72" s="14">
        <v>11361</v>
      </c>
      <c r="F72" s="35" t="s">
        <v>274</v>
      </c>
      <c r="G72" s="27" t="s">
        <v>275</v>
      </c>
      <c r="H72" s="35" t="s">
        <v>83</v>
      </c>
      <c r="I72" s="35" t="s">
        <v>84</v>
      </c>
      <c r="J72" s="35" t="s">
        <v>85</v>
      </c>
      <c r="K72" s="27" t="s">
        <v>63</v>
      </c>
      <c r="L72" s="27" t="s">
        <v>63</v>
      </c>
      <c r="M72" s="27" t="s">
        <v>63</v>
      </c>
      <c r="N72" s="28">
        <v>54086.32</v>
      </c>
      <c r="O72" s="27">
        <v>248</v>
      </c>
      <c r="P72" s="28">
        <f t="shared" si="44"/>
        <v>218.09</v>
      </c>
      <c r="Q72" s="34">
        <v>259</v>
      </c>
      <c r="R72" s="34">
        <v>290</v>
      </c>
      <c r="S72" s="34">
        <v>304</v>
      </c>
      <c r="T72" s="27" t="s">
        <v>239</v>
      </c>
      <c r="U72" s="34">
        <v>0</v>
      </c>
      <c r="V72" s="28">
        <v>0</v>
      </c>
      <c r="W72" s="34">
        <v>0</v>
      </c>
      <c r="X72" s="28">
        <f t="shared" si="55"/>
        <v>0</v>
      </c>
      <c r="Y72" s="34">
        <v>0</v>
      </c>
      <c r="Z72" s="28">
        <f t="shared" si="57"/>
        <v>0</v>
      </c>
      <c r="AA72" s="34">
        <f>GrantData[[#This Row],[Students Per Fall]]</f>
        <v>290</v>
      </c>
      <c r="AB72" s="28">
        <f t="shared" si="58"/>
        <v>63246.1</v>
      </c>
      <c r="AC72" s="34">
        <f>GrantData[[#This Row],[Students Per Spring]]</f>
        <v>304</v>
      </c>
      <c r="AD72" s="28">
        <f t="shared" si="59"/>
        <v>66299.360000000001</v>
      </c>
      <c r="AE72" s="34">
        <f>Y72+AA72+AC72</f>
        <v>594</v>
      </c>
      <c r="AF72" s="28">
        <f t="shared" si="43"/>
        <v>129545.45999999999</v>
      </c>
      <c r="AG72" s="34">
        <f>GrantData[[#This Row],[Students Per Summer]]</f>
        <v>259</v>
      </c>
      <c r="AH72" s="28">
        <f t="shared" si="46"/>
        <v>56485.31</v>
      </c>
      <c r="AI72" s="23">
        <f>GrantData[[#This Row],[Students Per Fall]]</f>
        <v>290</v>
      </c>
      <c r="AJ72" s="28">
        <f t="shared" si="47"/>
        <v>63246.1</v>
      </c>
      <c r="AK72" s="23">
        <f>GrantData[[#This Row],[Students Per Spring]]</f>
        <v>304</v>
      </c>
      <c r="AL72" s="28">
        <f t="shared" si="48"/>
        <v>66299.360000000001</v>
      </c>
      <c r="AM72" s="23">
        <f t="shared" si="49"/>
        <v>853</v>
      </c>
      <c r="AN72" s="28">
        <f t="shared" si="50"/>
        <v>186030.77000000002</v>
      </c>
      <c r="AO72" s="17" t="s">
        <v>52</v>
      </c>
      <c r="AP72" s="23">
        <f t="shared" ca="1" si="60"/>
        <v>215</v>
      </c>
      <c r="AQ72" s="23">
        <f t="shared" ca="1" si="60"/>
        <v>168</v>
      </c>
      <c r="AR72" s="23">
        <f t="shared" ca="1" si="60"/>
        <v>166</v>
      </c>
      <c r="AS72" s="23">
        <f t="shared" ca="1" si="56"/>
        <v>549</v>
      </c>
      <c r="AT72" s="33">
        <v>255.67</v>
      </c>
      <c r="AU72" s="23">
        <f ca="1">IF(GrantData[[#This Row],[Sustainability Check 1 (2021-2022) Status]]="Continued", GrantData[[#This Row],[Check 1 Students Summer]], 0)</f>
        <v>215</v>
      </c>
      <c r="AV72" s="28">
        <f ca="1">GrantData[[#This Row],[Summer 2021 Students]]*GrantData[[#This Row],[Check 1 Price Check]]</f>
        <v>54969.049999999996</v>
      </c>
      <c r="AW72" s="23">
        <f ca="1">IF(GrantData[[#This Row],[Sustainability Check 1 (2021-2022) Status]]="Continued", GrantData[[#This Row],[Check 1 Students Fall]], 0)</f>
        <v>168</v>
      </c>
      <c r="AX72" s="28">
        <f t="shared" ca="1" si="51"/>
        <v>36639.120000000003</v>
      </c>
      <c r="AY72" s="23">
        <f ca="1">IF(GrantData[[#This Row],[Sustainability Check 1 (2021-2022) Status]]="Continued", GrantData[[#This Row],[Check 1 Students Spring]], 0)</f>
        <v>166</v>
      </c>
      <c r="AZ72" s="28">
        <f t="shared" ca="1" si="52"/>
        <v>36202.94</v>
      </c>
      <c r="BA72" s="23">
        <f t="shared" ca="1" si="53"/>
        <v>549</v>
      </c>
      <c r="BB72" s="28">
        <f t="shared" ca="1" si="54"/>
        <v>127811.11</v>
      </c>
      <c r="BC72" s="34">
        <f>GrantData[[#This Row],[Total AY 2018-2019 Students]]+GrantData[[#This Row],[Total AY 2019-2020 Students]]+GrantData[[#This Row],[Total AY 2020-2021 Students]]</f>
        <v>1447</v>
      </c>
      <c r="BD72" s="28">
        <f ca="1">GrantData[[#This Row],[Total AY 2018-2019 Savings]]+GrantData[[#This Row],[Total AY 2019-2020 Savings]]+GrantData[[#This Row],[Total AY 2020-2021 Savings]]+GrantData[[#This Row],[Total AY 2021-2022 Savings]]</f>
        <v>443387.33999999997</v>
      </c>
      <c r="BE72" s="28">
        <f ca="1">GrantData[[#This Row],[Grand Total Savings]]/GrantData[[#This Row],[Total Award]]</f>
        <v>39.027140216530235</v>
      </c>
      <c r="BF72" s="27"/>
      <c r="BG72" s="27"/>
      <c r="BH72" s="27"/>
      <c r="BI72" s="27"/>
      <c r="BJ72" s="27"/>
      <c r="BK72" s="27"/>
      <c r="BL72" s="27"/>
      <c r="BM72" s="27"/>
      <c r="CC72" s="27"/>
      <c r="CD72" s="27"/>
      <c r="CE72" s="27"/>
      <c r="CF72" s="27"/>
    </row>
    <row r="73" spans="1:84" x14ac:dyDescent="0.25">
      <c r="A73" s="17">
        <v>72</v>
      </c>
      <c r="B73" s="17" t="s">
        <v>174</v>
      </c>
      <c r="C73" s="26" t="s">
        <v>289</v>
      </c>
      <c r="D73" s="26" t="s">
        <v>260</v>
      </c>
      <c r="E73" s="14">
        <v>10931</v>
      </c>
      <c r="F73" s="35" t="s">
        <v>274</v>
      </c>
      <c r="G73" s="27" t="s">
        <v>275</v>
      </c>
      <c r="H73" s="35" t="s">
        <v>201</v>
      </c>
      <c r="I73" s="35" t="s">
        <v>202</v>
      </c>
      <c r="J73" s="35" t="s">
        <v>79</v>
      </c>
      <c r="K73" s="27" t="s">
        <v>51</v>
      </c>
      <c r="L73" s="27" t="s">
        <v>63</v>
      </c>
      <c r="M73" s="27" t="s">
        <v>51</v>
      </c>
      <c r="N73" s="28">
        <v>26000</v>
      </c>
      <c r="O73" s="27">
        <v>200</v>
      </c>
      <c r="P73" s="28">
        <f t="shared" si="44"/>
        <v>130</v>
      </c>
      <c r="Q73" s="34">
        <v>497</v>
      </c>
      <c r="R73" s="34">
        <v>108</v>
      </c>
      <c r="S73" s="34">
        <v>458</v>
      </c>
      <c r="T73" s="27" t="s">
        <v>239</v>
      </c>
      <c r="U73" s="34">
        <v>0</v>
      </c>
      <c r="V73" s="28">
        <v>0</v>
      </c>
      <c r="W73" s="34">
        <v>0</v>
      </c>
      <c r="X73" s="28">
        <f t="shared" si="55"/>
        <v>0</v>
      </c>
      <c r="Y73" s="34">
        <v>0</v>
      </c>
      <c r="Z73" s="28">
        <f t="shared" si="57"/>
        <v>0</v>
      </c>
      <c r="AA73" s="34">
        <f>GrantData[[#This Row],[Students Per Fall]]</f>
        <v>108</v>
      </c>
      <c r="AB73" s="28">
        <f t="shared" si="58"/>
        <v>14040</v>
      </c>
      <c r="AC73" s="34">
        <f>GrantData[[#This Row],[Students Per Spring]]</f>
        <v>458</v>
      </c>
      <c r="AD73" s="28">
        <f t="shared" si="59"/>
        <v>59540</v>
      </c>
      <c r="AE73" s="34">
        <f>Y73+AA73+AC73</f>
        <v>566</v>
      </c>
      <c r="AF73" s="28">
        <f t="shared" si="43"/>
        <v>73580</v>
      </c>
      <c r="AG73" s="34">
        <f>GrantData[[#This Row],[Students Per Summer]]</f>
        <v>497</v>
      </c>
      <c r="AH73" s="28">
        <f t="shared" si="46"/>
        <v>64610</v>
      </c>
      <c r="AI73" s="23">
        <f>GrantData[[#This Row],[Students Per Fall]]</f>
        <v>108</v>
      </c>
      <c r="AJ73" s="28">
        <f t="shared" si="47"/>
        <v>14040</v>
      </c>
      <c r="AK73" s="23">
        <f>GrantData[[#This Row],[Students Per Spring]]</f>
        <v>458</v>
      </c>
      <c r="AL73" s="28">
        <f t="shared" si="48"/>
        <v>59540</v>
      </c>
      <c r="AM73" s="23">
        <f t="shared" si="49"/>
        <v>1063</v>
      </c>
      <c r="AN73" s="28">
        <f t="shared" si="50"/>
        <v>138190</v>
      </c>
      <c r="AO73" s="17" t="s">
        <v>52</v>
      </c>
      <c r="AP73" s="23">
        <f t="shared" ca="1" si="60"/>
        <v>366</v>
      </c>
      <c r="AQ73" s="23">
        <f t="shared" ca="1" si="60"/>
        <v>421</v>
      </c>
      <c r="AR73" s="23">
        <f t="shared" ca="1" si="60"/>
        <v>432</v>
      </c>
      <c r="AS73" s="23">
        <f t="shared" ca="1" si="56"/>
        <v>1219</v>
      </c>
      <c r="AT73" s="33">
        <v>209</v>
      </c>
      <c r="AU73" s="23">
        <f ca="1">IF(GrantData[[#This Row],[Sustainability Check 1 (2021-2022) Status]]="Continued", GrantData[[#This Row],[Check 1 Students Summer]], 0)</f>
        <v>366</v>
      </c>
      <c r="AV73" s="28">
        <f ca="1">GrantData[[#This Row],[Summer 2021 Students]]*GrantData[[#This Row],[Check 1 Price Check]]</f>
        <v>76494</v>
      </c>
      <c r="AW73" s="23">
        <f ca="1">IF(GrantData[[#This Row],[Sustainability Check 1 (2021-2022) Status]]="Continued", GrantData[[#This Row],[Check 1 Students Fall]], 0)</f>
        <v>421</v>
      </c>
      <c r="AX73" s="28">
        <f t="shared" ca="1" si="51"/>
        <v>54730</v>
      </c>
      <c r="AY73" s="23">
        <f ca="1">IF(GrantData[[#This Row],[Sustainability Check 1 (2021-2022) Status]]="Continued", GrantData[[#This Row],[Check 1 Students Spring]], 0)</f>
        <v>432</v>
      </c>
      <c r="AZ73" s="28">
        <f t="shared" ca="1" si="52"/>
        <v>56160</v>
      </c>
      <c r="BA73" s="23">
        <f t="shared" ca="1" si="53"/>
        <v>1219</v>
      </c>
      <c r="BB73" s="28">
        <f t="shared" ca="1" si="54"/>
        <v>187384</v>
      </c>
      <c r="BC73" s="34">
        <f>GrantData[[#This Row],[Total AY 2018-2019 Students]]+GrantData[[#This Row],[Total AY 2019-2020 Students]]+GrantData[[#This Row],[Total AY 2020-2021 Students]]</f>
        <v>1629</v>
      </c>
      <c r="BD73" s="28">
        <f ca="1">GrantData[[#This Row],[Total AY 2018-2019 Savings]]+GrantData[[#This Row],[Total AY 2019-2020 Savings]]+GrantData[[#This Row],[Total AY 2020-2021 Savings]]+GrantData[[#This Row],[Total AY 2021-2022 Savings]]</f>
        <v>399154</v>
      </c>
      <c r="BE73" s="28">
        <f ca="1">GrantData[[#This Row],[Grand Total Savings]]/GrantData[[#This Row],[Total Award]]</f>
        <v>36.515780806879519</v>
      </c>
      <c r="BF73" s="27"/>
      <c r="BG73" s="27"/>
      <c r="BH73" s="27"/>
      <c r="BI73" s="27"/>
      <c r="BJ73" s="27"/>
      <c r="BK73" s="27"/>
      <c r="BL73" s="27"/>
      <c r="BM73" s="27"/>
      <c r="CC73" s="27"/>
      <c r="CD73" s="27"/>
      <c r="CE73" s="27"/>
      <c r="CF73" s="27"/>
    </row>
    <row r="74" spans="1:84" x14ac:dyDescent="0.25">
      <c r="A74" s="17">
        <v>73</v>
      </c>
      <c r="B74" s="17" t="s">
        <v>174</v>
      </c>
      <c r="C74" s="26" t="s">
        <v>289</v>
      </c>
      <c r="D74" s="26" t="s">
        <v>261</v>
      </c>
      <c r="E74" s="14">
        <v>16845</v>
      </c>
      <c r="F74" s="35" t="s">
        <v>274</v>
      </c>
      <c r="G74" s="27" t="s">
        <v>275</v>
      </c>
      <c r="H74" s="35" t="s">
        <v>175</v>
      </c>
      <c r="I74" s="35" t="s">
        <v>176</v>
      </c>
      <c r="J74" s="35" t="s">
        <v>177</v>
      </c>
      <c r="K74" s="27" t="s">
        <v>63</v>
      </c>
      <c r="L74" s="27" t="s">
        <v>63</v>
      </c>
      <c r="M74" s="27" t="s">
        <v>63</v>
      </c>
      <c r="N74" s="28">
        <v>20945.7</v>
      </c>
      <c r="O74" s="27">
        <v>90</v>
      </c>
      <c r="P74" s="28">
        <f t="shared" si="44"/>
        <v>232.73000000000002</v>
      </c>
      <c r="Q74" s="34">
        <v>224</v>
      </c>
      <c r="R74" s="34">
        <v>429</v>
      </c>
      <c r="S74" s="34">
        <v>162</v>
      </c>
      <c r="T74" s="27" t="s">
        <v>242</v>
      </c>
      <c r="U74" s="34">
        <v>0</v>
      </c>
      <c r="V74" s="28">
        <v>0</v>
      </c>
      <c r="W74" s="34">
        <v>0</v>
      </c>
      <c r="X74" s="28">
        <f t="shared" si="55"/>
        <v>0</v>
      </c>
      <c r="Y74" s="34">
        <v>0</v>
      </c>
      <c r="Z74" s="28">
        <f t="shared" si="57"/>
        <v>0</v>
      </c>
      <c r="AA74" s="34">
        <v>0</v>
      </c>
      <c r="AB74" s="28">
        <f t="shared" si="58"/>
        <v>0</v>
      </c>
      <c r="AC74" s="34">
        <v>0</v>
      </c>
      <c r="AD74" s="28">
        <f t="shared" si="59"/>
        <v>0</v>
      </c>
      <c r="AE74" s="34">
        <v>0</v>
      </c>
      <c r="AF74" s="28">
        <f t="shared" ref="AF74:AF99" si="61">Z74+AB74+AD74</f>
        <v>0</v>
      </c>
      <c r="AG74" s="34">
        <f>GrantData[[#This Row],[Students Per Summer]]</f>
        <v>224</v>
      </c>
      <c r="AH74" s="28">
        <f t="shared" si="46"/>
        <v>52131.520000000004</v>
      </c>
      <c r="AI74" s="23">
        <f>GrantData[[#This Row],[Students Per Fall]]</f>
        <v>429</v>
      </c>
      <c r="AJ74" s="28">
        <f t="shared" si="47"/>
        <v>99841.170000000013</v>
      </c>
      <c r="AK74" s="23">
        <f>GrantData[[#This Row],[Students Per Spring]]</f>
        <v>162</v>
      </c>
      <c r="AL74" s="28">
        <f t="shared" si="48"/>
        <v>37702.26</v>
      </c>
      <c r="AM74" s="23">
        <f t="shared" si="49"/>
        <v>815</v>
      </c>
      <c r="AN74" s="28">
        <f t="shared" si="50"/>
        <v>189674.95</v>
      </c>
      <c r="AO74" s="17" t="s">
        <v>52</v>
      </c>
      <c r="AP74" s="23">
        <f t="shared" ca="1" si="60"/>
        <v>385</v>
      </c>
      <c r="AQ74" s="23">
        <f t="shared" ca="1" si="60"/>
        <v>101</v>
      </c>
      <c r="AR74" s="23">
        <f t="shared" ca="1" si="60"/>
        <v>465</v>
      </c>
      <c r="AS74" s="23">
        <f t="shared" ca="1" si="56"/>
        <v>951</v>
      </c>
      <c r="AT74" s="33">
        <v>244.6</v>
      </c>
      <c r="AU74" s="23">
        <f ca="1">IF(GrantData[[#This Row],[Sustainability Check 1 (2021-2022) Status]]="Continued", GrantData[[#This Row],[Check 1 Students Summer]], 0)</f>
        <v>385</v>
      </c>
      <c r="AV74" s="28">
        <f ca="1">GrantData[[#This Row],[Summer 2021 Students]]*GrantData[[#This Row],[Check 1 Price Check]]</f>
        <v>94171</v>
      </c>
      <c r="AW74" s="23">
        <f ca="1">IF(GrantData[[#This Row],[Sustainability Check 1 (2021-2022) Status]]="Continued", GrantData[[#This Row],[Check 1 Students Fall]], 0)</f>
        <v>101</v>
      </c>
      <c r="AX74" s="28">
        <f t="shared" ca="1" si="51"/>
        <v>23505.730000000003</v>
      </c>
      <c r="AY74" s="23">
        <f ca="1">IF(GrantData[[#This Row],[Sustainability Check 1 (2021-2022) Status]]="Continued", GrantData[[#This Row],[Check 1 Students Spring]], 0)</f>
        <v>465</v>
      </c>
      <c r="AZ74" s="28">
        <f t="shared" ca="1" si="52"/>
        <v>108219.45000000001</v>
      </c>
      <c r="BA74" s="23">
        <f t="shared" ca="1" si="53"/>
        <v>951</v>
      </c>
      <c r="BB74" s="28">
        <f t="shared" ca="1" si="54"/>
        <v>225896.18000000002</v>
      </c>
      <c r="BC74" s="34">
        <f>GrantData[[#This Row],[Total AY 2018-2019 Students]]+GrantData[[#This Row],[Total AY 2019-2020 Students]]+GrantData[[#This Row],[Total AY 2020-2021 Students]]</f>
        <v>815</v>
      </c>
      <c r="BD74" s="28">
        <f ca="1">GrantData[[#This Row],[Total AY 2018-2019 Savings]]+GrantData[[#This Row],[Total AY 2019-2020 Savings]]+GrantData[[#This Row],[Total AY 2020-2021 Savings]]+GrantData[[#This Row],[Total AY 2021-2022 Savings]]</f>
        <v>415571.13</v>
      </c>
      <c r="BE74" s="28">
        <f ca="1">GrantData[[#This Row],[Grand Total Savings]]/GrantData[[#This Row],[Total Award]]</f>
        <v>24.670295636687445</v>
      </c>
      <c r="BF74" s="27"/>
      <c r="BG74" s="27"/>
      <c r="BH74" s="27"/>
      <c r="BI74" s="27"/>
      <c r="BJ74" s="27"/>
      <c r="BK74" s="27"/>
      <c r="BL74" s="27"/>
      <c r="BM74" s="27"/>
      <c r="CC74" s="27"/>
      <c r="CD74" s="27"/>
      <c r="CE74" s="27"/>
      <c r="CF74" s="27"/>
    </row>
    <row r="75" spans="1:84" x14ac:dyDescent="0.25">
      <c r="A75" s="17">
        <v>74</v>
      </c>
      <c r="B75" s="17" t="s">
        <v>203</v>
      </c>
      <c r="C75" s="26" t="s">
        <v>289</v>
      </c>
      <c r="D75" s="26" t="s">
        <v>262</v>
      </c>
      <c r="E75" s="14">
        <v>13301</v>
      </c>
      <c r="F75" s="35" t="s">
        <v>274</v>
      </c>
      <c r="G75" s="27" t="s">
        <v>275</v>
      </c>
      <c r="H75" s="35" t="s">
        <v>204</v>
      </c>
      <c r="I75" s="35" t="s">
        <v>134</v>
      </c>
      <c r="J75" s="35" t="s">
        <v>79</v>
      </c>
      <c r="K75" s="27" t="s">
        <v>51</v>
      </c>
      <c r="L75" s="27" t="s">
        <v>51</v>
      </c>
      <c r="M75" s="27" t="s">
        <v>51</v>
      </c>
      <c r="N75" s="28">
        <v>172920</v>
      </c>
      <c r="O75" s="27">
        <v>786</v>
      </c>
      <c r="P75" s="28">
        <f t="shared" si="44"/>
        <v>220</v>
      </c>
      <c r="Q75" s="34">
        <v>421</v>
      </c>
      <c r="R75" s="34">
        <v>327</v>
      </c>
      <c r="S75" s="34">
        <v>404</v>
      </c>
      <c r="T75" s="27" t="s">
        <v>242</v>
      </c>
      <c r="U75" s="34">
        <v>0</v>
      </c>
      <c r="V75" s="28">
        <v>0</v>
      </c>
      <c r="W75" s="34">
        <v>0</v>
      </c>
      <c r="X75" s="28">
        <f t="shared" si="55"/>
        <v>0</v>
      </c>
      <c r="Y75" s="34">
        <v>0</v>
      </c>
      <c r="Z75" s="28">
        <f t="shared" si="57"/>
        <v>0</v>
      </c>
      <c r="AA75" s="34">
        <v>0</v>
      </c>
      <c r="AB75" s="28">
        <f t="shared" si="58"/>
        <v>0</v>
      </c>
      <c r="AC75" s="34">
        <v>0</v>
      </c>
      <c r="AD75" s="28">
        <f t="shared" si="59"/>
        <v>0</v>
      </c>
      <c r="AE75" s="34">
        <v>0</v>
      </c>
      <c r="AF75" s="28">
        <f t="shared" si="61"/>
        <v>0</v>
      </c>
      <c r="AG75" s="34">
        <f>GrantData[[#This Row],[Students Per Summer]]</f>
        <v>421</v>
      </c>
      <c r="AH75" s="28">
        <f t="shared" si="46"/>
        <v>92620</v>
      </c>
      <c r="AI75" s="23">
        <f>GrantData[[#This Row],[Students Per Fall]]</f>
        <v>327</v>
      </c>
      <c r="AJ75" s="28">
        <f t="shared" si="47"/>
        <v>71940</v>
      </c>
      <c r="AK75" s="23">
        <f>GrantData[[#This Row],[Students Per Spring]]</f>
        <v>404</v>
      </c>
      <c r="AL75" s="28">
        <f t="shared" si="48"/>
        <v>88880</v>
      </c>
      <c r="AM75" s="23">
        <f t="shared" si="49"/>
        <v>1152</v>
      </c>
      <c r="AN75" s="28">
        <f t="shared" si="50"/>
        <v>253440</v>
      </c>
      <c r="AO75" s="17" t="s">
        <v>52</v>
      </c>
      <c r="AP75" s="23">
        <f t="shared" ca="1" si="60"/>
        <v>324</v>
      </c>
      <c r="AQ75" s="23">
        <f t="shared" ca="1" si="60"/>
        <v>380</v>
      </c>
      <c r="AR75" s="23">
        <f t="shared" ca="1" si="60"/>
        <v>280</v>
      </c>
      <c r="AS75" s="23">
        <f t="shared" ca="1" si="56"/>
        <v>984</v>
      </c>
      <c r="AT75" s="33">
        <v>259.60000000000002</v>
      </c>
      <c r="AU75" s="23">
        <f ca="1">IF(GrantData[[#This Row],[Sustainability Check 1 (2021-2022) Status]]="Continued", GrantData[[#This Row],[Check 1 Students Summer]], 0)</f>
        <v>324</v>
      </c>
      <c r="AV75" s="28">
        <f ca="1">GrantData[[#This Row],[Summer 2021 Students]]*GrantData[[#This Row],[Check 1 Price Check]]</f>
        <v>84110.400000000009</v>
      </c>
      <c r="AW75" s="23">
        <f ca="1">IF(GrantData[[#This Row],[Sustainability Check 1 (2021-2022) Status]]="Continued", GrantData[[#This Row],[Check 1 Students Fall]], 0)</f>
        <v>380</v>
      </c>
      <c r="AX75" s="28">
        <f t="shared" ca="1" si="51"/>
        <v>83600</v>
      </c>
      <c r="AY75" s="23">
        <f ca="1">IF(GrantData[[#This Row],[Sustainability Check 1 (2021-2022) Status]]="Continued", GrantData[[#This Row],[Check 1 Students Spring]], 0)</f>
        <v>280</v>
      </c>
      <c r="AZ75" s="28">
        <f t="shared" ca="1" si="52"/>
        <v>61600</v>
      </c>
      <c r="BA75" s="23">
        <f t="shared" ca="1" si="53"/>
        <v>984</v>
      </c>
      <c r="BB75" s="28">
        <f t="shared" ca="1" si="54"/>
        <v>229310.40000000002</v>
      </c>
      <c r="BC75" s="34">
        <f>GrantData[[#This Row],[Total AY 2018-2019 Students]]+GrantData[[#This Row],[Total AY 2019-2020 Students]]+GrantData[[#This Row],[Total AY 2020-2021 Students]]</f>
        <v>1152</v>
      </c>
      <c r="BD75" s="28">
        <f ca="1">GrantData[[#This Row],[Total AY 2018-2019 Savings]]+GrantData[[#This Row],[Total AY 2019-2020 Savings]]+GrantData[[#This Row],[Total AY 2020-2021 Savings]]+GrantData[[#This Row],[Total AY 2021-2022 Savings]]</f>
        <v>482750.4</v>
      </c>
      <c r="BE75" s="28">
        <f ca="1">GrantData[[#This Row],[Grand Total Savings]]/GrantData[[#This Row],[Total Award]]</f>
        <v>36.29429366213067</v>
      </c>
      <c r="BF75" s="27"/>
      <c r="BG75" s="27"/>
      <c r="BH75" s="27"/>
      <c r="BI75" s="27"/>
      <c r="BJ75" s="27"/>
      <c r="BK75" s="27"/>
      <c r="BL75" s="27"/>
      <c r="BM75" s="27"/>
      <c r="CC75" s="27"/>
      <c r="CD75" s="27"/>
      <c r="CE75" s="27"/>
      <c r="CF75" s="27"/>
    </row>
    <row r="76" spans="1:84" x14ac:dyDescent="0.25">
      <c r="A76" s="17">
        <v>75</v>
      </c>
      <c r="B76" s="17" t="s">
        <v>203</v>
      </c>
      <c r="C76" s="26" t="s">
        <v>289</v>
      </c>
      <c r="D76" s="26" t="s">
        <v>263</v>
      </c>
      <c r="E76" s="14">
        <v>4174</v>
      </c>
      <c r="F76" s="35" t="s">
        <v>274</v>
      </c>
      <c r="G76" s="27" t="s">
        <v>275</v>
      </c>
      <c r="H76" s="35" t="s">
        <v>205</v>
      </c>
      <c r="I76" s="35" t="s">
        <v>206</v>
      </c>
      <c r="J76" s="35" t="s">
        <v>207</v>
      </c>
      <c r="K76" s="27" t="s">
        <v>63</v>
      </c>
      <c r="L76" s="27" t="s">
        <v>63</v>
      </c>
      <c r="M76" s="27" t="s">
        <v>63</v>
      </c>
      <c r="N76" s="28">
        <v>175140</v>
      </c>
      <c r="O76" s="27">
        <v>630</v>
      </c>
      <c r="P76" s="28">
        <f t="shared" si="44"/>
        <v>278</v>
      </c>
      <c r="Q76" s="34">
        <v>466</v>
      </c>
      <c r="R76" s="34">
        <v>161</v>
      </c>
      <c r="S76" s="34">
        <v>483</v>
      </c>
      <c r="T76" s="27" t="s">
        <v>239</v>
      </c>
      <c r="U76" s="34">
        <v>0</v>
      </c>
      <c r="V76" s="28">
        <v>0</v>
      </c>
      <c r="W76" s="34">
        <v>0</v>
      </c>
      <c r="X76" s="28">
        <f t="shared" si="55"/>
        <v>0</v>
      </c>
      <c r="Y76" s="34">
        <v>0</v>
      </c>
      <c r="Z76" s="28">
        <f t="shared" si="57"/>
        <v>0</v>
      </c>
      <c r="AA76" s="34">
        <f>GrantData[[#This Row],[Students Per Fall]]</f>
        <v>161</v>
      </c>
      <c r="AB76" s="28">
        <f t="shared" si="58"/>
        <v>44758</v>
      </c>
      <c r="AC76" s="34">
        <f>GrantData[[#This Row],[Students Per Spring]]</f>
        <v>483</v>
      </c>
      <c r="AD76" s="28">
        <f t="shared" si="59"/>
        <v>134274</v>
      </c>
      <c r="AE76" s="34">
        <f>Y76+AA76+AC76</f>
        <v>644</v>
      </c>
      <c r="AF76" s="28">
        <f t="shared" si="61"/>
        <v>179032</v>
      </c>
      <c r="AG76" s="34">
        <f>GrantData[[#This Row],[Students Per Summer]]</f>
        <v>466</v>
      </c>
      <c r="AH76" s="28">
        <f t="shared" si="46"/>
        <v>129548</v>
      </c>
      <c r="AI76" s="23">
        <f>GrantData[[#This Row],[Students Per Fall]]</f>
        <v>161</v>
      </c>
      <c r="AJ76" s="28">
        <f t="shared" si="47"/>
        <v>44758</v>
      </c>
      <c r="AK76" s="23">
        <f>GrantData[[#This Row],[Students Per Spring]]</f>
        <v>483</v>
      </c>
      <c r="AL76" s="28">
        <f t="shared" si="48"/>
        <v>134274</v>
      </c>
      <c r="AM76" s="23">
        <f t="shared" si="49"/>
        <v>1110</v>
      </c>
      <c r="AN76" s="28">
        <f t="shared" si="50"/>
        <v>308580</v>
      </c>
      <c r="AO76" s="17" t="s">
        <v>52</v>
      </c>
      <c r="AP76" s="23">
        <f t="shared" ca="1" si="60"/>
        <v>186</v>
      </c>
      <c r="AQ76" s="23">
        <f t="shared" ca="1" si="60"/>
        <v>366</v>
      </c>
      <c r="AR76" s="23">
        <f t="shared" ca="1" si="60"/>
        <v>298</v>
      </c>
      <c r="AS76" s="23">
        <f t="shared" ca="1" si="56"/>
        <v>850</v>
      </c>
      <c r="AT76" s="33">
        <v>321.74</v>
      </c>
      <c r="AU76" s="23">
        <f ca="1">IF(GrantData[[#This Row],[Sustainability Check 1 (2021-2022) Status]]="Continued", GrantData[[#This Row],[Check 1 Students Summer]], 0)</f>
        <v>186</v>
      </c>
      <c r="AV76" s="28">
        <f ca="1">GrantData[[#This Row],[Summer 2021 Students]]*GrantData[[#This Row],[Check 1 Price Check]]</f>
        <v>59843.64</v>
      </c>
      <c r="AW76" s="23">
        <f ca="1">IF(GrantData[[#This Row],[Sustainability Check 1 (2021-2022) Status]]="Continued", GrantData[[#This Row],[Check 1 Students Fall]], 0)</f>
        <v>366</v>
      </c>
      <c r="AX76" s="28">
        <f t="shared" ca="1" si="51"/>
        <v>101748</v>
      </c>
      <c r="AY76" s="23">
        <f ca="1">IF(GrantData[[#This Row],[Sustainability Check 1 (2021-2022) Status]]="Continued", GrantData[[#This Row],[Check 1 Students Spring]], 0)</f>
        <v>298</v>
      </c>
      <c r="AZ76" s="28">
        <f t="shared" ca="1" si="52"/>
        <v>82844</v>
      </c>
      <c r="BA76" s="23">
        <f t="shared" ca="1" si="53"/>
        <v>850</v>
      </c>
      <c r="BB76" s="28">
        <f t="shared" ca="1" si="54"/>
        <v>244435.64</v>
      </c>
      <c r="BC76" s="34">
        <f>GrantData[[#This Row],[Total AY 2018-2019 Students]]+GrantData[[#This Row],[Total AY 2019-2020 Students]]+GrantData[[#This Row],[Total AY 2020-2021 Students]]</f>
        <v>1754</v>
      </c>
      <c r="BD76" s="28">
        <f ca="1">GrantData[[#This Row],[Total AY 2018-2019 Savings]]+GrantData[[#This Row],[Total AY 2019-2020 Savings]]+GrantData[[#This Row],[Total AY 2020-2021 Savings]]+GrantData[[#This Row],[Total AY 2021-2022 Savings]]</f>
        <v>732047.64</v>
      </c>
      <c r="BE76" s="28">
        <f ca="1">GrantData[[#This Row],[Grand Total Savings]]/GrantData[[#This Row],[Total Award]]</f>
        <v>175.3827599425012</v>
      </c>
      <c r="BF76" s="27"/>
      <c r="BG76" s="27"/>
      <c r="BH76" s="27"/>
      <c r="BI76" s="27"/>
      <c r="BJ76" s="27"/>
      <c r="BK76" s="27"/>
      <c r="BL76" s="27"/>
      <c r="BM76" s="27"/>
      <c r="CC76" s="27"/>
      <c r="CD76" s="27"/>
      <c r="CE76" s="27"/>
      <c r="CF76" s="27"/>
    </row>
    <row r="77" spans="1:84" x14ac:dyDescent="0.25">
      <c r="A77" s="17">
        <v>76</v>
      </c>
      <c r="B77" s="17" t="s">
        <v>203</v>
      </c>
      <c r="C77" s="26" t="s">
        <v>289</v>
      </c>
      <c r="D77" s="26" t="s">
        <v>264</v>
      </c>
      <c r="E77" s="14">
        <v>14161</v>
      </c>
      <c r="F77" s="35" t="s">
        <v>274</v>
      </c>
      <c r="G77" s="27" t="s">
        <v>275</v>
      </c>
      <c r="H77" s="35" t="s">
        <v>208</v>
      </c>
      <c r="I77" s="35" t="s">
        <v>209</v>
      </c>
      <c r="J77" s="35" t="s">
        <v>190</v>
      </c>
      <c r="K77" s="27" t="s">
        <v>63</v>
      </c>
      <c r="L77" s="27" t="s">
        <v>56</v>
      </c>
      <c r="M77" s="27" t="s">
        <v>56</v>
      </c>
      <c r="N77" s="28">
        <v>53996</v>
      </c>
      <c r="O77" s="27">
        <v>360</v>
      </c>
      <c r="P77" s="28">
        <f t="shared" si="44"/>
        <v>149.98888888888888</v>
      </c>
      <c r="Q77" s="34">
        <v>315</v>
      </c>
      <c r="R77" s="34">
        <v>293</v>
      </c>
      <c r="S77" s="34">
        <v>235</v>
      </c>
      <c r="T77" s="27" t="s">
        <v>195</v>
      </c>
      <c r="U77" s="34">
        <v>0</v>
      </c>
      <c r="V77" s="28">
        <v>0</v>
      </c>
      <c r="W77" s="34">
        <v>0</v>
      </c>
      <c r="X77" s="28">
        <f t="shared" si="55"/>
        <v>0</v>
      </c>
      <c r="Y77" s="34">
        <v>0</v>
      </c>
      <c r="Z77" s="28">
        <f t="shared" si="57"/>
        <v>0</v>
      </c>
      <c r="AA77" s="34">
        <v>0</v>
      </c>
      <c r="AB77" s="28">
        <f t="shared" si="58"/>
        <v>0</v>
      </c>
      <c r="AC77" s="34">
        <v>0</v>
      </c>
      <c r="AD77" s="28">
        <f t="shared" si="59"/>
        <v>0</v>
      </c>
      <c r="AE77" s="34">
        <v>0</v>
      </c>
      <c r="AF77" s="28">
        <f t="shared" si="61"/>
        <v>0</v>
      </c>
      <c r="AG77" s="34">
        <v>0</v>
      </c>
      <c r="AH77" s="28">
        <v>0</v>
      </c>
      <c r="AI77" s="23">
        <f>GrantData[[#This Row],[Students Per Fall]]</f>
        <v>293</v>
      </c>
      <c r="AJ77" s="28">
        <f t="shared" si="47"/>
        <v>43946.744444444441</v>
      </c>
      <c r="AK77" s="23">
        <f>GrantData[[#This Row],[Students Per Spring]]</f>
        <v>235</v>
      </c>
      <c r="AL77" s="28">
        <f t="shared" si="48"/>
        <v>35247.388888888883</v>
      </c>
      <c r="AM77" s="23">
        <f t="shared" si="49"/>
        <v>528</v>
      </c>
      <c r="AN77" s="28">
        <f t="shared" si="50"/>
        <v>79194.133333333331</v>
      </c>
      <c r="AO77" s="17" t="s">
        <v>52</v>
      </c>
      <c r="AP77" s="23">
        <f t="shared" ca="1" si="60"/>
        <v>186</v>
      </c>
      <c r="AQ77" s="23">
        <f t="shared" ca="1" si="60"/>
        <v>227</v>
      </c>
      <c r="AR77" s="23">
        <f t="shared" ca="1" si="60"/>
        <v>395</v>
      </c>
      <c r="AS77" s="23">
        <f t="shared" ca="1" si="56"/>
        <v>808</v>
      </c>
      <c r="AT77" s="33">
        <v>125</v>
      </c>
      <c r="AU77" s="23">
        <f ca="1">IF(GrantData[[#This Row],[Sustainability Check 1 (2021-2022) Status]]="Continued", GrantData[[#This Row],[Check 1 Students Summer]], 0)</f>
        <v>186</v>
      </c>
      <c r="AV77" s="28">
        <f ca="1">GrantData[[#This Row],[Summer 2021 Students]]*GrantData[[#This Row],[Check 1 Price Check]]</f>
        <v>23250</v>
      </c>
      <c r="AW77" s="23">
        <f ca="1">IF(GrantData[[#This Row],[Sustainability Check 1 (2021-2022) Status]]="Continued", GrantData[[#This Row],[Check 1 Students Fall]], 0)</f>
        <v>227</v>
      </c>
      <c r="AX77" s="28">
        <f t="shared" ca="1" si="51"/>
        <v>34047.477777777778</v>
      </c>
      <c r="AY77" s="23">
        <f ca="1">IF(GrantData[[#This Row],[Sustainability Check 1 (2021-2022) Status]]="Continued", GrantData[[#This Row],[Check 1 Students Spring]], 0)</f>
        <v>395</v>
      </c>
      <c r="AZ77" s="28">
        <f t="shared" ca="1" si="52"/>
        <v>59245.611111111109</v>
      </c>
      <c r="BA77" s="23">
        <f t="shared" ca="1" si="53"/>
        <v>808</v>
      </c>
      <c r="BB77" s="28">
        <f t="shared" ca="1" si="54"/>
        <v>116543.08888888889</v>
      </c>
      <c r="BC77" s="34">
        <f>GrantData[[#This Row],[Total AY 2018-2019 Students]]+GrantData[[#This Row],[Total AY 2019-2020 Students]]+GrantData[[#This Row],[Total AY 2020-2021 Students]]</f>
        <v>528</v>
      </c>
      <c r="BD77" s="28">
        <f ca="1">GrantData[[#This Row],[Total AY 2018-2019 Savings]]+GrantData[[#This Row],[Total AY 2019-2020 Savings]]+GrantData[[#This Row],[Total AY 2020-2021 Savings]]+GrantData[[#This Row],[Total AY 2021-2022 Savings]]</f>
        <v>195737.22222222222</v>
      </c>
      <c r="BE77" s="28">
        <f ca="1">GrantData[[#This Row],[Grand Total Savings]]/GrantData[[#This Row],[Total Award]]</f>
        <v>13.822274007642273</v>
      </c>
      <c r="BF77" s="27"/>
      <c r="BG77" s="27"/>
      <c r="BH77" s="27"/>
      <c r="BI77" s="27"/>
      <c r="BJ77" s="27"/>
      <c r="BK77" s="27"/>
      <c r="BL77" s="27"/>
      <c r="BM77" s="27"/>
      <c r="CC77" s="27"/>
      <c r="CD77" s="27"/>
      <c r="CE77" s="27"/>
      <c r="CF77" s="27"/>
    </row>
    <row r="78" spans="1:84" x14ac:dyDescent="0.25">
      <c r="A78" s="17">
        <v>77</v>
      </c>
      <c r="B78" s="17" t="s">
        <v>203</v>
      </c>
      <c r="C78" s="26" t="s">
        <v>289</v>
      </c>
      <c r="D78" s="26" t="s">
        <v>265</v>
      </c>
      <c r="E78" s="14">
        <v>22174</v>
      </c>
      <c r="F78" s="35" t="s">
        <v>274</v>
      </c>
      <c r="G78" s="27" t="s">
        <v>275</v>
      </c>
      <c r="H78" s="35" t="s">
        <v>139</v>
      </c>
      <c r="I78" s="35" t="s">
        <v>210</v>
      </c>
      <c r="J78" s="35" t="s">
        <v>62</v>
      </c>
      <c r="K78" s="27" t="s">
        <v>63</v>
      </c>
      <c r="L78" s="27" t="s">
        <v>51</v>
      </c>
      <c r="M78" s="27" t="s">
        <v>51</v>
      </c>
      <c r="N78" s="28">
        <v>280775</v>
      </c>
      <c r="O78" s="23">
        <v>1110</v>
      </c>
      <c r="P78" s="28">
        <f t="shared" si="44"/>
        <v>252.95045045045046</v>
      </c>
      <c r="Q78" s="34">
        <v>448</v>
      </c>
      <c r="R78" s="34">
        <v>358</v>
      </c>
      <c r="S78" s="34">
        <v>171</v>
      </c>
      <c r="T78" s="27" t="s">
        <v>239</v>
      </c>
      <c r="U78" s="34">
        <v>0</v>
      </c>
      <c r="V78" s="28">
        <v>0</v>
      </c>
      <c r="W78" s="34">
        <v>0</v>
      </c>
      <c r="X78" s="28">
        <f t="shared" si="55"/>
        <v>0</v>
      </c>
      <c r="Y78" s="34">
        <v>0</v>
      </c>
      <c r="Z78" s="28">
        <f t="shared" si="57"/>
        <v>0</v>
      </c>
      <c r="AA78" s="34">
        <f>GrantData[[#This Row],[Students Per Fall]]</f>
        <v>358</v>
      </c>
      <c r="AB78" s="28">
        <f t="shared" si="58"/>
        <v>90556.261261261272</v>
      </c>
      <c r="AC78" s="34">
        <f>GrantData[[#This Row],[Students Per Spring]]</f>
        <v>171</v>
      </c>
      <c r="AD78" s="28">
        <f t="shared" si="59"/>
        <v>43254.527027027027</v>
      </c>
      <c r="AE78" s="34">
        <f>Y78+AA78+AC78</f>
        <v>529</v>
      </c>
      <c r="AF78" s="28">
        <f t="shared" si="61"/>
        <v>133810.78828828828</v>
      </c>
      <c r="AG78" s="34">
        <f>GrantData[[#This Row],[Students Per Summer]]</f>
        <v>448</v>
      </c>
      <c r="AH78" s="28">
        <f>$P78*AG78</f>
        <v>113321.8018018018</v>
      </c>
      <c r="AI78" s="23">
        <f>GrantData[[#This Row],[Students Per Fall]]</f>
        <v>358</v>
      </c>
      <c r="AJ78" s="28">
        <f t="shared" si="47"/>
        <v>90556.261261261272</v>
      </c>
      <c r="AK78" s="23">
        <f>GrantData[[#This Row],[Students Per Spring]]</f>
        <v>171</v>
      </c>
      <c r="AL78" s="28">
        <f t="shared" si="48"/>
        <v>43254.527027027027</v>
      </c>
      <c r="AM78" s="23">
        <f t="shared" si="49"/>
        <v>977</v>
      </c>
      <c r="AN78" s="28">
        <f t="shared" si="50"/>
        <v>247132.59009009012</v>
      </c>
      <c r="AO78" s="17" t="s">
        <v>52</v>
      </c>
      <c r="AP78" s="23">
        <f t="shared" ca="1" si="60"/>
        <v>269</v>
      </c>
      <c r="AQ78" s="23">
        <f t="shared" ca="1" si="60"/>
        <v>115</v>
      </c>
      <c r="AR78" s="23">
        <f t="shared" ca="1" si="60"/>
        <v>115</v>
      </c>
      <c r="AS78" s="23">
        <f t="shared" ca="1" si="56"/>
        <v>499</v>
      </c>
      <c r="AT78" s="33">
        <v>113</v>
      </c>
      <c r="AU78" s="23">
        <f ca="1">IF(GrantData[[#This Row],[Sustainability Check 1 (2021-2022) Status]]="Continued", GrantData[[#This Row],[Check 1 Students Summer]], 0)</f>
        <v>269</v>
      </c>
      <c r="AV78" s="28">
        <f ca="1">GrantData[[#This Row],[Summer 2021 Students]]*GrantData[[#This Row],[Check 1 Price Check]]</f>
        <v>30397</v>
      </c>
      <c r="AW78" s="23">
        <f ca="1">IF(GrantData[[#This Row],[Sustainability Check 1 (2021-2022) Status]]="Continued", GrantData[[#This Row],[Check 1 Students Fall]], 0)</f>
        <v>115</v>
      </c>
      <c r="AX78" s="28">
        <f t="shared" ca="1" si="51"/>
        <v>29089.301801801805</v>
      </c>
      <c r="AY78" s="23">
        <f ca="1">IF(GrantData[[#This Row],[Sustainability Check 1 (2021-2022) Status]]="Continued", GrantData[[#This Row],[Check 1 Students Spring]], 0)</f>
        <v>115</v>
      </c>
      <c r="AZ78" s="28">
        <f t="shared" ca="1" si="52"/>
        <v>29089.301801801805</v>
      </c>
      <c r="BA78" s="23">
        <f t="shared" ca="1" si="53"/>
        <v>499</v>
      </c>
      <c r="BB78" s="28">
        <f t="shared" ca="1" si="54"/>
        <v>88575.603603603609</v>
      </c>
      <c r="BC78" s="34">
        <f>GrantData[[#This Row],[Total AY 2018-2019 Students]]+GrantData[[#This Row],[Total AY 2019-2020 Students]]+GrantData[[#This Row],[Total AY 2020-2021 Students]]</f>
        <v>1506</v>
      </c>
      <c r="BD78" s="28">
        <f ca="1">GrantData[[#This Row],[Total AY 2018-2019 Savings]]+GrantData[[#This Row],[Total AY 2019-2020 Savings]]+GrantData[[#This Row],[Total AY 2020-2021 Savings]]+GrantData[[#This Row],[Total AY 2021-2022 Savings]]</f>
        <v>469518.98198198201</v>
      </c>
      <c r="BE78" s="28">
        <f ca="1">GrantData[[#This Row],[Grand Total Savings]]/GrantData[[#This Row],[Total Award]]</f>
        <v>21.174302425452421</v>
      </c>
      <c r="BF78" s="27"/>
      <c r="BG78" s="27"/>
      <c r="BH78" s="27"/>
      <c r="BI78" s="27"/>
      <c r="BJ78" s="27"/>
      <c r="BK78" s="27"/>
      <c r="BL78" s="27"/>
      <c r="BM78" s="27"/>
      <c r="CC78" s="27"/>
      <c r="CD78" s="27"/>
      <c r="CE78" s="27"/>
      <c r="CF78" s="27"/>
    </row>
    <row r="79" spans="1:84" x14ac:dyDescent="0.25">
      <c r="A79" s="17">
        <v>78</v>
      </c>
      <c r="B79" s="17" t="s">
        <v>203</v>
      </c>
      <c r="C79" s="26" t="s">
        <v>289</v>
      </c>
      <c r="D79" s="26" t="s">
        <v>266</v>
      </c>
      <c r="E79" s="14">
        <v>3450</v>
      </c>
      <c r="F79" s="35" t="s">
        <v>274</v>
      </c>
      <c r="G79" s="27" t="s">
        <v>275</v>
      </c>
      <c r="H79" s="35" t="s">
        <v>211</v>
      </c>
      <c r="I79" s="35" t="s">
        <v>212</v>
      </c>
      <c r="J79" s="35" t="s">
        <v>66</v>
      </c>
      <c r="K79" s="27" t="s">
        <v>63</v>
      </c>
      <c r="L79" s="27" t="s">
        <v>51</v>
      </c>
      <c r="M79" s="27" t="s">
        <v>51</v>
      </c>
      <c r="N79" s="28">
        <v>32240</v>
      </c>
      <c r="O79" s="27">
        <v>260</v>
      </c>
      <c r="P79" s="28">
        <f t="shared" si="44"/>
        <v>124</v>
      </c>
      <c r="Q79" s="34">
        <v>463</v>
      </c>
      <c r="R79" s="34">
        <v>103</v>
      </c>
      <c r="S79" s="34">
        <v>110</v>
      </c>
      <c r="T79" s="27" t="s">
        <v>242</v>
      </c>
      <c r="U79" s="34">
        <v>0</v>
      </c>
      <c r="V79" s="28">
        <v>0</v>
      </c>
      <c r="W79" s="34">
        <v>0</v>
      </c>
      <c r="X79" s="28">
        <f t="shared" si="55"/>
        <v>0</v>
      </c>
      <c r="Y79" s="34">
        <v>0</v>
      </c>
      <c r="Z79" s="28">
        <f t="shared" si="57"/>
        <v>0</v>
      </c>
      <c r="AA79" s="34">
        <v>0</v>
      </c>
      <c r="AB79" s="28">
        <f t="shared" si="58"/>
        <v>0</v>
      </c>
      <c r="AC79" s="34">
        <v>0</v>
      </c>
      <c r="AD79" s="28">
        <f t="shared" si="59"/>
        <v>0</v>
      </c>
      <c r="AE79" s="34">
        <v>0</v>
      </c>
      <c r="AF79" s="28">
        <f t="shared" si="61"/>
        <v>0</v>
      </c>
      <c r="AG79" s="34">
        <f>GrantData[[#This Row],[Students Per Summer]]</f>
        <v>463</v>
      </c>
      <c r="AH79" s="28">
        <f>$P79*AG79</f>
        <v>57412</v>
      </c>
      <c r="AI79" s="23">
        <f>GrantData[[#This Row],[Students Per Fall]]</f>
        <v>103</v>
      </c>
      <c r="AJ79" s="28">
        <f t="shared" si="47"/>
        <v>12772</v>
      </c>
      <c r="AK79" s="23">
        <f>GrantData[[#This Row],[Students Per Spring]]</f>
        <v>110</v>
      </c>
      <c r="AL79" s="28">
        <f t="shared" si="48"/>
        <v>13640</v>
      </c>
      <c r="AM79" s="23">
        <f t="shared" si="49"/>
        <v>676</v>
      </c>
      <c r="AN79" s="28">
        <f t="shared" si="50"/>
        <v>83824</v>
      </c>
      <c r="AO79" s="17" t="s">
        <v>52</v>
      </c>
      <c r="AP79" s="23">
        <f t="shared" ca="1" si="60"/>
        <v>358</v>
      </c>
      <c r="AQ79" s="23">
        <f t="shared" ca="1" si="60"/>
        <v>147</v>
      </c>
      <c r="AR79" s="23">
        <f t="shared" ca="1" si="60"/>
        <v>115</v>
      </c>
      <c r="AS79" s="23">
        <f t="shared" ca="1" si="56"/>
        <v>620</v>
      </c>
      <c r="AT79" s="33">
        <v>71.930000000000007</v>
      </c>
      <c r="AU79" s="23">
        <f ca="1">IF(GrantData[[#This Row],[Sustainability Check 1 (2021-2022) Status]]="Continued", GrantData[[#This Row],[Check 1 Students Summer]], 0)</f>
        <v>358</v>
      </c>
      <c r="AV79" s="28">
        <f ca="1">GrantData[[#This Row],[Summer 2021 Students]]*GrantData[[#This Row],[Check 1 Price Check]]</f>
        <v>25750.940000000002</v>
      </c>
      <c r="AW79" s="23">
        <f ca="1">IF(GrantData[[#This Row],[Sustainability Check 1 (2021-2022) Status]]="Continued", GrantData[[#This Row],[Check 1 Students Fall]], 0)</f>
        <v>147</v>
      </c>
      <c r="AX79" s="28">
        <f t="shared" ca="1" si="51"/>
        <v>18228</v>
      </c>
      <c r="AY79" s="23">
        <f ca="1">IF(GrantData[[#This Row],[Sustainability Check 1 (2021-2022) Status]]="Continued", GrantData[[#This Row],[Check 1 Students Spring]], 0)</f>
        <v>115</v>
      </c>
      <c r="AZ79" s="28">
        <f t="shared" ca="1" si="52"/>
        <v>14260</v>
      </c>
      <c r="BA79" s="23">
        <f t="shared" ca="1" si="53"/>
        <v>620</v>
      </c>
      <c r="BB79" s="28">
        <f t="shared" ca="1" si="54"/>
        <v>58238.94</v>
      </c>
      <c r="BC79" s="34">
        <f>GrantData[[#This Row],[Total AY 2018-2019 Students]]+GrantData[[#This Row],[Total AY 2019-2020 Students]]+GrantData[[#This Row],[Total AY 2020-2021 Students]]</f>
        <v>676</v>
      </c>
      <c r="BD79" s="28">
        <f ca="1">GrantData[[#This Row],[Total AY 2018-2019 Savings]]+GrantData[[#This Row],[Total AY 2019-2020 Savings]]+GrantData[[#This Row],[Total AY 2020-2021 Savings]]+GrantData[[#This Row],[Total AY 2021-2022 Savings]]</f>
        <v>142062.94</v>
      </c>
      <c r="BE79" s="28">
        <f ca="1">GrantData[[#This Row],[Grand Total Savings]]/GrantData[[#This Row],[Total Award]]</f>
        <v>41.177663768115941</v>
      </c>
      <c r="BF79" s="27"/>
      <c r="BG79" s="27"/>
      <c r="BH79" s="27"/>
      <c r="BI79" s="27"/>
      <c r="BJ79" s="27"/>
      <c r="BK79" s="27"/>
      <c r="BL79" s="27"/>
      <c r="BM79" s="27"/>
      <c r="CC79" s="27"/>
      <c r="CD79" s="27"/>
      <c r="CE79" s="27"/>
      <c r="CF79" s="27"/>
    </row>
    <row r="80" spans="1:84" x14ac:dyDescent="0.25">
      <c r="A80" s="17">
        <v>79</v>
      </c>
      <c r="B80" s="17" t="s">
        <v>203</v>
      </c>
      <c r="C80" s="26" t="s">
        <v>289</v>
      </c>
      <c r="D80" s="26" t="s">
        <v>267</v>
      </c>
      <c r="E80" s="14">
        <v>9079</v>
      </c>
      <c r="F80" s="35" t="s">
        <v>274</v>
      </c>
      <c r="G80" s="27" t="s">
        <v>275</v>
      </c>
      <c r="H80" s="35" t="s">
        <v>213</v>
      </c>
      <c r="I80" s="35" t="s">
        <v>214</v>
      </c>
      <c r="J80" s="35" t="s">
        <v>66</v>
      </c>
      <c r="K80" s="27" t="s">
        <v>63</v>
      </c>
      <c r="L80" s="27" t="s">
        <v>51</v>
      </c>
      <c r="M80" s="27" t="s">
        <v>51</v>
      </c>
      <c r="N80" s="28">
        <v>99072</v>
      </c>
      <c r="O80" s="27">
        <v>256</v>
      </c>
      <c r="P80" s="28">
        <f t="shared" ref="P80:P99" si="62">N80/O80</f>
        <v>387</v>
      </c>
      <c r="Q80" s="34">
        <v>396</v>
      </c>
      <c r="R80" s="34">
        <v>276</v>
      </c>
      <c r="S80" s="34">
        <v>307</v>
      </c>
      <c r="T80" s="27" t="s">
        <v>195</v>
      </c>
      <c r="U80" s="34">
        <v>0</v>
      </c>
      <c r="V80" s="28">
        <v>0</v>
      </c>
      <c r="W80" s="34">
        <v>0</v>
      </c>
      <c r="X80" s="28">
        <f t="shared" si="55"/>
        <v>0</v>
      </c>
      <c r="Y80" s="34">
        <v>0</v>
      </c>
      <c r="Z80" s="28">
        <f t="shared" si="57"/>
        <v>0</v>
      </c>
      <c r="AA80" s="34">
        <v>0</v>
      </c>
      <c r="AB80" s="28">
        <f t="shared" si="58"/>
        <v>0</v>
      </c>
      <c r="AC80" s="34">
        <v>0</v>
      </c>
      <c r="AD80" s="28">
        <f t="shared" si="59"/>
        <v>0</v>
      </c>
      <c r="AE80" s="34">
        <v>0</v>
      </c>
      <c r="AF80" s="28">
        <f t="shared" si="61"/>
        <v>0</v>
      </c>
      <c r="AG80" s="34">
        <v>0</v>
      </c>
      <c r="AH80" s="28">
        <v>0</v>
      </c>
      <c r="AI80" s="23">
        <f>GrantData[[#This Row],[Students Per Fall]]</f>
        <v>276</v>
      </c>
      <c r="AJ80" s="28">
        <f t="shared" si="47"/>
        <v>106812</v>
      </c>
      <c r="AK80" s="23">
        <f>GrantData[[#This Row],[Students Per Spring]]</f>
        <v>307</v>
      </c>
      <c r="AL80" s="28">
        <f t="shared" si="48"/>
        <v>118809</v>
      </c>
      <c r="AM80" s="23">
        <f t="shared" si="49"/>
        <v>583</v>
      </c>
      <c r="AN80" s="28">
        <f t="shared" si="50"/>
        <v>225621</v>
      </c>
      <c r="AO80" s="17" t="s">
        <v>52</v>
      </c>
      <c r="AP80" s="23">
        <f t="shared" ca="1" si="60"/>
        <v>236</v>
      </c>
      <c r="AQ80" s="23">
        <f t="shared" ca="1" si="60"/>
        <v>430</v>
      </c>
      <c r="AR80" s="23">
        <f t="shared" ca="1" si="60"/>
        <v>239</v>
      </c>
      <c r="AS80" s="23">
        <f t="shared" ca="1" si="56"/>
        <v>905</v>
      </c>
      <c r="AT80" s="33">
        <v>376.43</v>
      </c>
      <c r="AU80" s="23">
        <f ca="1">IF(GrantData[[#This Row],[Sustainability Check 1 (2021-2022) Status]]="Continued", GrantData[[#This Row],[Check 1 Students Summer]], 0)</f>
        <v>236</v>
      </c>
      <c r="AV80" s="28">
        <f ca="1">GrantData[[#This Row],[Summer 2021 Students]]*GrantData[[#This Row],[Check 1 Price Check]]</f>
        <v>88837.48</v>
      </c>
      <c r="AW80" s="23">
        <f ca="1">IF(GrantData[[#This Row],[Sustainability Check 1 (2021-2022) Status]]="Continued", GrantData[[#This Row],[Check 1 Students Fall]], 0)</f>
        <v>430</v>
      </c>
      <c r="AX80" s="28">
        <f t="shared" ca="1" si="51"/>
        <v>166410</v>
      </c>
      <c r="AY80" s="23">
        <f ca="1">IF(GrantData[[#This Row],[Sustainability Check 1 (2021-2022) Status]]="Continued", GrantData[[#This Row],[Check 1 Students Spring]], 0)</f>
        <v>239</v>
      </c>
      <c r="AZ80" s="28">
        <f t="shared" ca="1" si="52"/>
        <v>92493</v>
      </c>
      <c r="BA80" s="23">
        <f t="shared" ca="1" si="53"/>
        <v>905</v>
      </c>
      <c r="BB80" s="28">
        <f t="shared" ca="1" si="54"/>
        <v>347740.48</v>
      </c>
      <c r="BC80" s="34">
        <f>GrantData[[#This Row],[Total AY 2018-2019 Students]]+GrantData[[#This Row],[Total AY 2019-2020 Students]]+GrantData[[#This Row],[Total AY 2020-2021 Students]]</f>
        <v>583</v>
      </c>
      <c r="BD80" s="28">
        <f ca="1">GrantData[[#This Row],[Total AY 2018-2019 Savings]]+GrantData[[#This Row],[Total AY 2019-2020 Savings]]+GrantData[[#This Row],[Total AY 2020-2021 Savings]]+GrantData[[#This Row],[Total AY 2021-2022 Savings]]</f>
        <v>573361.48</v>
      </c>
      <c r="BE80" s="28">
        <f ca="1">GrantData[[#This Row],[Grand Total Savings]]/GrantData[[#This Row],[Total Award]]</f>
        <v>63.152492565260488</v>
      </c>
      <c r="BF80" s="27"/>
      <c r="BG80" s="27"/>
      <c r="BH80" s="27"/>
      <c r="BI80" s="27"/>
      <c r="BJ80" s="27"/>
      <c r="BK80" s="27"/>
      <c r="BL80" s="27"/>
      <c r="BM80" s="27"/>
      <c r="CC80" s="27"/>
      <c r="CD80" s="27"/>
      <c r="CE80" s="27"/>
      <c r="CF80" s="27"/>
    </row>
    <row r="81" spans="1:84" x14ac:dyDescent="0.25">
      <c r="A81" s="17">
        <v>80</v>
      </c>
      <c r="B81" s="17" t="s">
        <v>203</v>
      </c>
      <c r="C81" s="26" t="s">
        <v>289</v>
      </c>
      <c r="D81" s="26" t="s">
        <v>268</v>
      </c>
      <c r="E81" s="14">
        <v>15418</v>
      </c>
      <c r="F81" s="35" t="s">
        <v>274</v>
      </c>
      <c r="G81" s="27" t="s">
        <v>275</v>
      </c>
      <c r="H81" s="35" t="s">
        <v>215</v>
      </c>
      <c r="I81" s="35" t="s">
        <v>216</v>
      </c>
      <c r="J81" s="35" t="s">
        <v>123</v>
      </c>
      <c r="K81" s="27" t="s">
        <v>63</v>
      </c>
      <c r="L81" s="27" t="s">
        <v>63</v>
      </c>
      <c r="M81" s="27" t="s">
        <v>63</v>
      </c>
      <c r="N81" s="28">
        <v>62576.639999999999</v>
      </c>
      <c r="O81" s="27">
        <v>458</v>
      </c>
      <c r="P81" s="28">
        <f t="shared" si="62"/>
        <v>136.63021834061135</v>
      </c>
      <c r="Q81" s="34">
        <v>375</v>
      </c>
      <c r="R81" s="34">
        <v>391</v>
      </c>
      <c r="S81" s="34">
        <v>417</v>
      </c>
      <c r="T81" s="27" t="s">
        <v>242</v>
      </c>
      <c r="U81" s="34">
        <v>0</v>
      </c>
      <c r="V81" s="28">
        <v>0</v>
      </c>
      <c r="W81" s="34">
        <v>0</v>
      </c>
      <c r="X81" s="28">
        <f t="shared" si="55"/>
        <v>0</v>
      </c>
      <c r="Y81" s="34">
        <v>0</v>
      </c>
      <c r="Z81" s="28">
        <f t="shared" si="57"/>
        <v>0</v>
      </c>
      <c r="AA81" s="34">
        <v>0</v>
      </c>
      <c r="AB81" s="28">
        <f t="shared" si="58"/>
        <v>0</v>
      </c>
      <c r="AC81" s="34">
        <v>0</v>
      </c>
      <c r="AD81" s="28">
        <f t="shared" si="59"/>
        <v>0</v>
      </c>
      <c r="AE81" s="34">
        <v>0</v>
      </c>
      <c r="AF81" s="28">
        <f t="shared" si="61"/>
        <v>0</v>
      </c>
      <c r="AG81" s="34">
        <f>GrantData[[#This Row],[Students Per Summer]]</f>
        <v>375</v>
      </c>
      <c r="AH81" s="28">
        <f>$P81*AG81</f>
        <v>51236.331877729259</v>
      </c>
      <c r="AI81" s="23">
        <f>GrantData[[#This Row],[Students Per Fall]]</f>
        <v>391</v>
      </c>
      <c r="AJ81" s="28">
        <f t="shared" si="47"/>
        <v>53422.415371179035</v>
      </c>
      <c r="AK81" s="23">
        <f>GrantData[[#This Row],[Students Per Spring]]</f>
        <v>417</v>
      </c>
      <c r="AL81" s="28">
        <f t="shared" si="48"/>
        <v>56974.801048034933</v>
      </c>
      <c r="AM81" s="23">
        <f t="shared" si="49"/>
        <v>1183</v>
      </c>
      <c r="AN81" s="28">
        <f t="shared" si="50"/>
        <v>161633.54829694325</v>
      </c>
      <c r="AO81" s="17" t="s">
        <v>58</v>
      </c>
      <c r="AP81" s="23">
        <f t="shared" ca="1" si="60"/>
        <v>200</v>
      </c>
      <c r="AQ81" s="23">
        <f t="shared" ca="1" si="60"/>
        <v>400</v>
      </c>
      <c r="AR81" s="23">
        <f t="shared" ca="1" si="60"/>
        <v>240</v>
      </c>
      <c r="AS81" s="23">
        <f t="shared" ca="1" si="56"/>
        <v>840</v>
      </c>
      <c r="AT81" s="33">
        <v>113.88</v>
      </c>
      <c r="AU81" s="23">
        <f>IF(GrantData[[#This Row],[Sustainability Check 1 (2021-2022) Status]]="Continued", GrantData[[#This Row],[Check 1 Students Summer]], 0)</f>
        <v>0</v>
      </c>
      <c r="AV81" s="28">
        <f>GrantData[[#This Row],[Summer 2021 Students]]*GrantData[[#This Row],[Check 1 Price Check]]</f>
        <v>0</v>
      </c>
      <c r="AW81" s="23">
        <f>IF(GrantData[[#This Row],[Sustainability Check 1 (2021-2022) Status]]="Continued", GrantData[[#This Row],[Check 1 Students Fall]], 0)</f>
        <v>0</v>
      </c>
      <c r="AX81" s="28">
        <f t="shared" si="51"/>
        <v>0</v>
      </c>
      <c r="AY81" s="23">
        <f>IF(GrantData[[#This Row],[Sustainability Check 1 (2021-2022) Status]]="Continued", GrantData[[#This Row],[Check 1 Students Spring]], 0)</f>
        <v>0</v>
      </c>
      <c r="AZ81" s="28">
        <f t="shared" si="52"/>
        <v>0</v>
      </c>
      <c r="BA81" s="23">
        <f t="shared" si="53"/>
        <v>0</v>
      </c>
      <c r="BB81" s="28">
        <f t="shared" si="54"/>
        <v>0</v>
      </c>
      <c r="BC81" s="34">
        <f>GrantData[[#This Row],[Total AY 2018-2019 Students]]+GrantData[[#This Row],[Total AY 2019-2020 Students]]+GrantData[[#This Row],[Total AY 2020-2021 Students]]</f>
        <v>1183</v>
      </c>
      <c r="BD81" s="28">
        <f>GrantData[[#This Row],[Total AY 2018-2019 Savings]]+GrantData[[#This Row],[Total AY 2019-2020 Savings]]+GrantData[[#This Row],[Total AY 2020-2021 Savings]]+GrantData[[#This Row],[Total AY 2021-2022 Savings]]</f>
        <v>161633.54829694325</v>
      </c>
      <c r="BE81" s="28">
        <f>GrantData[[#This Row],[Grand Total Savings]]/GrantData[[#This Row],[Total Award]]</f>
        <v>10.483431592745054</v>
      </c>
      <c r="BF81" s="27"/>
      <c r="BG81" s="27"/>
      <c r="BH81" s="27"/>
      <c r="BI81" s="27"/>
      <c r="BJ81" s="27"/>
      <c r="BK81" s="27"/>
      <c r="BL81" s="27"/>
      <c r="BM81" s="27"/>
      <c r="CC81" s="27"/>
      <c r="CD81" s="27"/>
      <c r="CE81" s="27"/>
      <c r="CF81" s="27"/>
    </row>
    <row r="82" spans="1:84" x14ac:dyDescent="0.25">
      <c r="A82" s="17">
        <v>81</v>
      </c>
      <c r="B82" s="17" t="s">
        <v>203</v>
      </c>
      <c r="C82" s="26" t="s">
        <v>289</v>
      </c>
      <c r="D82" s="26" t="s">
        <v>249</v>
      </c>
      <c r="E82" s="14">
        <v>21114</v>
      </c>
      <c r="F82" s="35" t="s">
        <v>274</v>
      </c>
      <c r="G82" s="27" t="s">
        <v>275</v>
      </c>
      <c r="H82" s="35" t="s">
        <v>139</v>
      </c>
      <c r="I82" s="35" t="s">
        <v>217</v>
      </c>
      <c r="J82" s="35" t="s">
        <v>62</v>
      </c>
      <c r="K82" s="27" t="s">
        <v>63</v>
      </c>
      <c r="L82" s="27" t="s">
        <v>63</v>
      </c>
      <c r="M82" s="27" t="s">
        <v>63</v>
      </c>
      <c r="N82" s="28">
        <v>98540</v>
      </c>
      <c r="O82" s="27">
        <v>260</v>
      </c>
      <c r="P82" s="28">
        <f t="shared" si="62"/>
        <v>379</v>
      </c>
      <c r="Q82" s="34">
        <v>187</v>
      </c>
      <c r="R82" s="34">
        <v>310</v>
      </c>
      <c r="S82" s="34">
        <v>355</v>
      </c>
      <c r="T82" s="27" t="s">
        <v>241</v>
      </c>
      <c r="U82" s="34">
        <v>0</v>
      </c>
      <c r="V82" s="28">
        <v>0</v>
      </c>
      <c r="W82" s="34">
        <v>0</v>
      </c>
      <c r="X82" s="28">
        <f t="shared" si="55"/>
        <v>0</v>
      </c>
      <c r="Y82" s="34">
        <v>0</v>
      </c>
      <c r="Z82" s="28">
        <f t="shared" si="57"/>
        <v>0</v>
      </c>
      <c r="AA82" s="34">
        <v>0</v>
      </c>
      <c r="AB82" s="28">
        <f t="shared" si="58"/>
        <v>0</v>
      </c>
      <c r="AC82" s="34">
        <f>GrantData[[#This Row],[Students Per Spring]]</f>
        <v>355</v>
      </c>
      <c r="AD82" s="28">
        <f t="shared" si="59"/>
        <v>134545</v>
      </c>
      <c r="AE82" s="34">
        <f>Y82+AA82+AC82</f>
        <v>355</v>
      </c>
      <c r="AF82" s="28">
        <f t="shared" si="61"/>
        <v>134545</v>
      </c>
      <c r="AG82" s="34">
        <f>GrantData[[#This Row],[Students Per Summer]]</f>
        <v>187</v>
      </c>
      <c r="AH82" s="28">
        <f>$P82*AG82</f>
        <v>70873</v>
      </c>
      <c r="AI82" s="23">
        <f>GrantData[[#This Row],[Students Per Fall]]</f>
        <v>310</v>
      </c>
      <c r="AJ82" s="28">
        <f t="shared" si="47"/>
        <v>117490</v>
      </c>
      <c r="AK82" s="23">
        <f>GrantData[[#This Row],[Students Per Spring]]</f>
        <v>355</v>
      </c>
      <c r="AL82" s="28">
        <f t="shared" si="48"/>
        <v>134545</v>
      </c>
      <c r="AM82" s="23">
        <f t="shared" si="49"/>
        <v>852</v>
      </c>
      <c r="AN82" s="28">
        <f t="shared" si="50"/>
        <v>322908</v>
      </c>
      <c r="AO82" s="17" t="s">
        <v>52</v>
      </c>
      <c r="AP82" s="23">
        <f t="shared" ca="1" si="60"/>
        <v>302</v>
      </c>
      <c r="AQ82" s="23">
        <f t="shared" ca="1" si="60"/>
        <v>377</v>
      </c>
      <c r="AR82" s="23">
        <f t="shared" ca="1" si="60"/>
        <v>344</v>
      </c>
      <c r="AS82" s="23">
        <f t="shared" ca="1" si="56"/>
        <v>1023</v>
      </c>
      <c r="AT82" s="33">
        <v>321.3</v>
      </c>
      <c r="AU82" s="23">
        <f ca="1">IF(GrantData[[#This Row],[Sustainability Check 1 (2021-2022) Status]]="Continued", GrantData[[#This Row],[Check 1 Students Summer]], 0)</f>
        <v>302</v>
      </c>
      <c r="AV82" s="28">
        <f ca="1">GrantData[[#This Row],[Summer 2021 Students]]*GrantData[[#This Row],[Check 1 Price Check]]</f>
        <v>97032.6</v>
      </c>
      <c r="AW82" s="23">
        <f ca="1">IF(GrantData[[#This Row],[Sustainability Check 1 (2021-2022) Status]]="Continued", GrantData[[#This Row],[Check 1 Students Fall]], 0)</f>
        <v>377</v>
      </c>
      <c r="AX82" s="28">
        <f t="shared" ca="1" si="51"/>
        <v>142883</v>
      </c>
      <c r="AY82" s="23">
        <f ca="1">IF(GrantData[[#This Row],[Sustainability Check 1 (2021-2022) Status]]="Continued", GrantData[[#This Row],[Check 1 Students Spring]], 0)</f>
        <v>344</v>
      </c>
      <c r="AZ82" s="28">
        <f t="shared" ca="1" si="52"/>
        <v>130376</v>
      </c>
      <c r="BA82" s="23">
        <f t="shared" ca="1" si="53"/>
        <v>1023</v>
      </c>
      <c r="BB82" s="28">
        <f t="shared" ca="1" si="54"/>
        <v>370291.6</v>
      </c>
      <c r="BC82" s="34">
        <f>GrantData[[#This Row],[Total AY 2018-2019 Students]]+GrantData[[#This Row],[Total AY 2019-2020 Students]]+GrantData[[#This Row],[Total AY 2020-2021 Students]]</f>
        <v>1207</v>
      </c>
      <c r="BD82" s="28">
        <f ca="1">GrantData[[#This Row],[Total AY 2018-2019 Savings]]+GrantData[[#This Row],[Total AY 2019-2020 Savings]]+GrantData[[#This Row],[Total AY 2020-2021 Savings]]+GrantData[[#This Row],[Total AY 2021-2022 Savings]]</f>
        <v>827744.6</v>
      </c>
      <c r="BE82" s="28">
        <f ca="1">GrantData[[#This Row],[Grand Total Savings]]/GrantData[[#This Row],[Total Award]]</f>
        <v>39.203590035047831</v>
      </c>
      <c r="BF82" s="27"/>
      <c r="BG82" s="27"/>
      <c r="BH82" s="27"/>
      <c r="BI82" s="27"/>
      <c r="BJ82" s="27"/>
      <c r="BK82" s="27"/>
      <c r="BL82" s="27"/>
      <c r="BM82" s="27"/>
      <c r="CC82" s="27"/>
      <c r="CD82" s="27"/>
      <c r="CE82" s="27"/>
      <c r="CF82" s="27"/>
    </row>
    <row r="83" spans="1:84" x14ac:dyDescent="0.25">
      <c r="A83" s="17">
        <v>82</v>
      </c>
      <c r="B83" s="17" t="s">
        <v>203</v>
      </c>
      <c r="C83" s="26" t="s">
        <v>289</v>
      </c>
      <c r="D83" s="26" t="s">
        <v>250</v>
      </c>
      <c r="E83" s="14">
        <v>14371</v>
      </c>
      <c r="F83" s="35" t="s">
        <v>274</v>
      </c>
      <c r="G83" s="27" t="s">
        <v>275</v>
      </c>
      <c r="H83" s="35" t="s">
        <v>218</v>
      </c>
      <c r="I83" s="35" t="s">
        <v>219</v>
      </c>
      <c r="J83" s="35" t="s">
        <v>85</v>
      </c>
      <c r="K83" s="27" t="s">
        <v>63</v>
      </c>
      <c r="L83" s="27" t="s">
        <v>63</v>
      </c>
      <c r="M83" s="27" t="s">
        <v>63</v>
      </c>
      <c r="N83" s="28">
        <v>40460</v>
      </c>
      <c r="O83" s="27">
        <v>280</v>
      </c>
      <c r="P83" s="28">
        <f t="shared" si="62"/>
        <v>144.5</v>
      </c>
      <c r="Q83" s="34">
        <v>193</v>
      </c>
      <c r="R83" s="34">
        <v>153</v>
      </c>
      <c r="S83" s="34">
        <v>130</v>
      </c>
      <c r="T83" s="27" t="s">
        <v>241</v>
      </c>
      <c r="U83" s="34">
        <v>0</v>
      </c>
      <c r="V83" s="28">
        <v>0</v>
      </c>
      <c r="W83" s="34">
        <v>0</v>
      </c>
      <c r="X83" s="28">
        <f t="shared" si="55"/>
        <v>0</v>
      </c>
      <c r="Y83" s="34">
        <v>0</v>
      </c>
      <c r="Z83" s="28">
        <f t="shared" si="57"/>
        <v>0</v>
      </c>
      <c r="AA83" s="34">
        <v>0</v>
      </c>
      <c r="AB83" s="28">
        <f t="shared" si="58"/>
        <v>0</v>
      </c>
      <c r="AC83" s="34">
        <f>GrantData[[#This Row],[Students Per Spring]]</f>
        <v>130</v>
      </c>
      <c r="AD83" s="28">
        <f t="shared" si="59"/>
        <v>18785</v>
      </c>
      <c r="AE83" s="34">
        <f>Y83+AA83+AC83</f>
        <v>130</v>
      </c>
      <c r="AF83" s="28">
        <f t="shared" si="61"/>
        <v>18785</v>
      </c>
      <c r="AG83" s="34">
        <f>GrantData[[#This Row],[Students Per Summer]]</f>
        <v>193</v>
      </c>
      <c r="AH83" s="28">
        <f>$P83*AG83</f>
        <v>27888.5</v>
      </c>
      <c r="AI83" s="23">
        <f>GrantData[[#This Row],[Students Per Fall]]</f>
        <v>153</v>
      </c>
      <c r="AJ83" s="28">
        <f t="shared" si="47"/>
        <v>22108.5</v>
      </c>
      <c r="AK83" s="23">
        <f>GrantData[[#This Row],[Students Per Spring]]</f>
        <v>130</v>
      </c>
      <c r="AL83" s="28">
        <f t="shared" si="48"/>
        <v>18785</v>
      </c>
      <c r="AM83" s="23">
        <f t="shared" si="49"/>
        <v>476</v>
      </c>
      <c r="AN83" s="28">
        <f t="shared" si="50"/>
        <v>68782</v>
      </c>
      <c r="AO83" s="17" t="s">
        <v>52</v>
      </c>
      <c r="AP83" s="23">
        <f t="shared" ca="1" si="60"/>
        <v>292</v>
      </c>
      <c r="AQ83" s="23">
        <f t="shared" ca="1" si="60"/>
        <v>359</v>
      </c>
      <c r="AR83" s="23">
        <f t="shared" ca="1" si="60"/>
        <v>445</v>
      </c>
      <c r="AS83" s="23">
        <f t="shared" ca="1" si="56"/>
        <v>1096</v>
      </c>
      <c r="AT83" s="33">
        <v>141.47</v>
      </c>
      <c r="AU83" s="23">
        <f ca="1">IF(GrantData[[#This Row],[Sustainability Check 1 (2021-2022) Status]]="Continued", GrantData[[#This Row],[Check 1 Students Summer]], 0)</f>
        <v>292</v>
      </c>
      <c r="AV83" s="28">
        <f ca="1">GrantData[[#This Row],[Summer 2021 Students]]*GrantData[[#This Row],[Check 1 Price Check]]</f>
        <v>41309.24</v>
      </c>
      <c r="AW83" s="23">
        <f ca="1">IF(GrantData[[#This Row],[Sustainability Check 1 (2021-2022) Status]]="Continued", GrantData[[#This Row],[Check 1 Students Fall]], 0)</f>
        <v>359</v>
      </c>
      <c r="AX83" s="28">
        <f t="shared" ca="1" si="51"/>
        <v>51875.5</v>
      </c>
      <c r="AY83" s="23">
        <f ca="1">IF(GrantData[[#This Row],[Sustainability Check 1 (2021-2022) Status]]="Continued", GrantData[[#This Row],[Check 1 Students Spring]], 0)</f>
        <v>445</v>
      </c>
      <c r="AZ83" s="28">
        <f t="shared" ca="1" si="52"/>
        <v>64302.5</v>
      </c>
      <c r="BA83" s="23">
        <f t="shared" ca="1" si="53"/>
        <v>1096</v>
      </c>
      <c r="BB83" s="28">
        <f t="shared" ca="1" si="54"/>
        <v>157487.24</v>
      </c>
      <c r="BC83" s="34">
        <f>GrantData[[#This Row],[Total AY 2018-2019 Students]]+GrantData[[#This Row],[Total AY 2019-2020 Students]]+GrantData[[#This Row],[Total AY 2020-2021 Students]]</f>
        <v>606</v>
      </c>
      <c r="BD83" s="28">
        <f ca="1">GrantData[[#This Row],[Total AY 2018-2019 Savings]]+GrantData[[#This Row],[Total AY 2019-2020 Savings]]+GrantData[[#This Row],[Total AY 2020-2021 Savings]]+GrantData[[#This Row],[Total AY 2021-2022 Savings]]</f>
        <v>245054.24</v>
      </c>
      <c r="BE83" s="28">
        <f ca="1">GrantData[[#This Row],[Grand Total Savings]]/GrantData[[#This Row],[Total Award]]</f>
        <v>17.051996381601835</v>
      </c>
      <c r="BF83" s="27"/>
      <c r="BG83" s="27"/>
      <c r="BH83" s="27"/>
      <c r="BI83" s="27"/>
      <c r="BJ83" s="27"/>
      <c r="BK83" s="27"/>
      <c r="BL83" s="27"/>
      <c r="BM83" s="27"/>
      <c r="CC83" s="27"/>
      <c r="CD83" s="27"/>
      <c r="CE83" s="27"/>
      <c r="CF83" s="27"/>
    </row>
    <row r="84" spans="1:84" x14ac:dyDescent="0.25">
      <c r="A84" s="17">
        <v>83</v>
      </c>
      <c r="B84" s="17" t="s">
        <v>203</v>
      </c>
      <c r="C84" s="26" t="s">
        <v>289</v>
      </c>
      <c r="D84" s="26" t="s">
        <v>251</v>
      </c>
      <c r="E84" s="14">
        <v>12370</v>
      </c>
      <c r="F84" s="35" t="s">
        <v>274</v>
      </c>
      <c r="G84" s="27" t="s">
        <v>275</v>
      </c>
      <c r="H84" s="35" t="s">
        <v>135</v>
      </c>
      <c r="I84" s="35" t="s">
        <v>136</v>
      </c>
      <c r="J84" s="35" t="s">
        <v>118</v>
      </c>
      <c r="K84" s="27" t="s">
        <v>63</v>
      </c>
      <c r="L84" s="27" t="s">
        <v>63</v>
      </c>
      <c r="M84" s="27" t="s">
        <v>63</v>
      </c>
      <c r="N84" s="28">
        <v>179710</v>
      </c>
      <c r="O84" s="27">
        <v>648</v>
      </c>
      <c r="P84" s="28">
        <f t="shared" si="62"/>
        <v>277.33024691358025</v>
      </c>
      <c r="Q84" s="34">
        <v>147</v>
      </c>
      <c r="R84" s="34">
        <v>242</v>
      </c>
      <c r="S84" s="34">
        <v>385</v>
      </c>
      <c r="T84" s="27" t="s">
        <v>241</v>
      </c>
      <c r="U84" s="34">
        <v>0</v>
      </c>
      <c r="V84" s="28">
        <v>0</v>
      </c>
      <c r="W84" s="34">
        <v>0</v>
      </c>
      <c r="X84" s="28">
        <f t="shared" si="55"/>
        <v>0</v>
      </c>
      <c r="Y84" s="34">
        <v>0</v>
      </c>
      <c r="Z84" s="28">
        <f t="shared" si="57"/>
        <v>0</v>
      </c>
      <c r="AA84" s="34">
        <v>0</v>
      </c>
      <c r="AB84" s="28">
        <f t="shared" si="58"/>
        <v>0</v>
      </c>
      <c r="AC84" s="34">
        <f>GrantData[[#This Row],[Students Per Spring]]</f>
        <v>385</v>
      </c>
      <c r="AD84" s="28">
        <f t="shared" si="59"/>
        <v>106772.1450617284</v>
      </c>
      <c r="AE84" s="34">
        <f>Y84+AA84+AC84</f>
        <v>385</v>
      </c>
      <c r="AF84" s="28">
        <f t="shared" si="61"/>
        <v>106772.1450617284</v>
      </c>
      <c r="AG84" s="34">
        <f>GrantData[[#This Row],[Students Per Summer]]</f>
        <v>147</v>
      </c>
      <c r="AH84" s="28">
        <f>$P84*AG84</f>
        <v>40767.546296296299</v>
      </c>
      <c r="AI84" s="23">
        <f>GrantData[[#This Row],[Students Per Fall]]</f>
        <v>242</v>
      </c>
      <c r="AJ84" s="28">
        <f t="shared" ref="AJ84:AJ99" si="63">$P84*AI84</f>
        <v>67113.919753086418</v>
      </c>
      <c r="AK84" s="23">
        <f>GrantData[[#This Row],[Students Per Spring]]</f>
        <v>385</v>
      </c>
      <c r="AL84" s="28">
        <f t="shared" ref="AL84:AL99" si="64">$P84*AK84</f>
        <v>106772.1450617284</v>
      </c>
      <c r="AM84" s="23">
        <f t="shared" ref="AM84:AM99" si="65">AG84+AI84+AK84</f>
        <v>774</v>
      </c>
      <c r="AN84" s="28">
        <f t="shared" ref="AN84:AN99" si="66">AH84+AJ84+AL84</f>
        <v>214653.61111111112</v>
      </c>
      <c r="AO84" s="17" t="s">
        <v>52</v>
      </c>
      <c r="AP84" s="23">
        <f t="shared" ca="1" si="60"/>
        <v>411</v>
      </c>
      <c r="AQ84" s="23">
        <f t="shared" ca="1" si="60"/>
        <v>292</v>
      </c>
      <c r="AR84" s="23">
        <f t="shared" ca="1" si="60"/>
        <v>111</v>
      </c>
      <c r="AS84" s="23">
        <f t="shared" ca="1" si="56"/>
        <v>814</v>
      </c>
      <c r="AT84" s="33">
        <v>203.6</v>
      </c>
      <c r="AU84" s="23">
        <f ca="1">IF(GrantData[[#This Row],[Sustainability Check 1 (2021-2022) Status]]="Continued", GrantData[[#This Row],[Check 1 Students Summer]], 0)</f>
        <v>411</v>
      </c>
      <c r="AV84" s="28">
        <f ca="1">GrantData[[#This Row],[Summer 2021 Students]]*GrantData[[#This Row],[Check 1 Price Check]]</f>
        <v>83679.599999999991</v>
      </c>
      <c r="AW84" s="23">
        <f ca="1">IF(GrantData[[#This Row],[Sustainability Check 1 (2021-2022) Status]]="Continued", GrantData[[#This Row],[Check 1 Students Fall]], 0)</f>
        <v>292</v>
      </c>
      <c r="AX84" s="28">
        <f t="shared" ref="AX84:AX87" ca="1" si="67">$P84*AW84</f>
        <v>80980.432098765436</v>
      </c>
      <c r="AY84" s="23">
        <f ca="1">IF(GrantData[[#This Row],[Sustainability Check 1 (2021-2022) Status]]="Continued", GrantData[[#This Row],[Check 1 Students Spring]], 0)</f>
        <v>111</v>
      </c>
      <c r="AZ84" s="28">
        <f t="shared" ref="AZ84:AZ87" ca="1" si="68">$P84*AY84</f>
        <v>30783.657407407409</v>
      </c>
      <c r="BA84" s="23">
        <f t="shared" ref="BA84:BA99" ca="1" si="69">AU84+AW84+AY84</f>
        <v>814</v>
      </c>
      <c r="BB84" s="28">
        <f t="shared" ref="BB84:BB99" ca="1" si="70">AV84+AX84+AZ84</f>
        <v>195443.68950617284</v>
      </c>
      <c r="BC84" s="34">
        <f>GrantData[[#This Row],[Total AY 2018-2019 Students]]+GrantData[[#This Row],[Total AY 2019-2020 Students]]+GrantData[[#This Row],[Total AY 2020-2021 Students]]</f>
        <v>1159</v>
      </c>
      <c r="BD84" s="28">
        <f ca="1">GrantData[[#This Row],[Total AY 2018-2019 Savings]]+GrantData[[#This Row],[Total AY 2019-2020 Savings]]+GrantData[[#This Row],[Total AY 2020-2021 Savings]]+GrantData[[#This Row],[Total AY 2021-2022 Savings]]</f>
        <v>516869.44567901239</v>
      </c>
      <c r="BE84" s="28">
        <f ca="1">GrantData[[#This Row],[Grand Total Savings]]/GrantData[[#This Row],[Total Award]]</f>
        <v>41.784110402507068</v>
      </c>
      <c r="BF84" s="27"/>
      <c r="BG84" s="27"/>
      <c r="BH84" s="27"/>
      <c r="BI84" s="27"/>
      <c r="BJ84" s="27"/>
      <c r="BK84" s="27"/>
      <c r="BL84" s="27"/>
      <c r="BM84" s="27"/>
      <c r="CC84" s="27"/>
      <c r="CD84" s="27"/>
      <c r="CE84" s="27"/>
      <c r="CF84" s="27"/>
    </row>
    <row r="85" spans="1:84" x14ac:dyDescent="0.25">
      <c r="A85" s="17">
        <v>84</v>
      </c>
      <c r="B85" s="17" t="s">
        <v>203</v>
      </c>
      <c r="C85" s="26" t="s">
        <v>289</v>
      </c>
      <c r="D85" s="26" t="s">
        <v>252</v>
      </c>
      <c r="E85" s="14">
        <v>25315</v>
      </c>
      <c r="F85" s="35" t="s">
        <v>274</v>
      </c>
      <c r="G85" s="27" t="s">
        <v>275</v>
      </c>
      <c r="H85" s="35" t="s">
        <v>220</v>
      </c>
      <c r="I85" s="35" t="s">
        <v>221</v>
      </c>
      <c r="J85" s="35" t="s">
        <v>79</v>
      </c>
      <c r="K85" s="27" t="s">
        <v>57</v>
      </c>
      <c r="L85" s="27" t="s">
        <v>57</v>
      </c>
      <c r="M85" s="27" t="s">
        <v>57</v>
      </c>
      <c r="N85" s="28">
        <v>33000</v>
      </c>
      <c r="O85" s="27">
        <v>300</v>
      </c>
      <c r="P85" s="28">
        <f t="shared" si="62"/>
        <v>110</v>
      </c>
      <c r="Q85" s="34">
        <v>188</v>
      </c>
      <c r="R85" s="34">
        <v>447</v>
      </c>
      <c r="S85" s="34">
        <v>251</v>
      </c>
      <c r="T85" s="27" t="s">
        <v>195</v>
      </c>
      <c r="U85" s="34">
        <v>0</v>
      </c>
      <c r="V85" s="28">
        <v>0</v>
      </c>
      <c r="W85" s="34">
        <v>0</v>
      </c>
      <c r="X85" s="28">
        <f t="shared" si="55"/>
        <v>0</v>
      </c>
      <c r="Y85" s="34">
        <v>0</v>
      </c>
      <c r="Z85" s="28">
        <f t="shared" si="57"/>
        <v>0</v>
      </c>
      <c r="AA85" s="34">
        <v>0</v>
      </c>
      <c r="AB85" s="28">
        <f t="shared" si="58"/>
        <v>0</v>
      </c>
      <c r="AC85" s="34">
        <v>0</v>
      </c>
      <c r="AD85" s="28">
        <f t="shared" si="59"/>
        <v>0</v>
      </c>
      <c r="AE85" s="34">
        <v>0</v>
      </c>
      <c r="AF85" s="28">
        <f t="shared" si="61"/>
        <v>0</v>
      </c>
      <c r="AG85" s="34">
        <v>0</v>
      </c>
      <c r="AH85" s="28">
        <v>0</v>
      </c>
      <c r="AI85" s="23">
        <f>GrantData[[#This Row],[Students Per Fall]]</f>
        <v>447</v>
      </c>
      <c r="AJ85" s="28">
        <f t="shared" si="63"/>
        <v>49170</v>
      </c>
      <c r="AK85" s="23">
        <f>GrantData[[#This Row],[Students Per Spring]]</f>
        <v>251</v>
      </c>
      <c r="AL85" s="28">
        <f t="shared" si="64"/>
        <v>27610</v>
      </c>
      <c r="AM85" s="23">
        <f t="shared" si="65"/>
        <v>698</v>
      </c>
      <c r="AN85" s="28">
        <f t="shared" si="66"/>
        <v>76780</v>
      </c>
      <c r="AO85" s="17" t="s">
        <v>59</v>
      </c>
      <c r="AP85" s="23">
        <f t="shared" ca="1" si="60"/>
        <v>230</v>
      </c>
      <c r="AQ85" s="23">
        <f t="shared" ca="1" si="60"/>
        <v>242</v>
      </c>
      <c r="AR85" s="23">
        <f t="shared" ca="1" si="60"/>
        <v>247</v>
      </c>
      <c r="AS85" s="23">
        <f t="shared" ca="1" si="56"/>
        <v>719</v>
      </c>
      <c r="AT85" s="33">
        <v>208.98</v>
      </c>
      <c r="AU85" s="23">
        <f>IF(GrantData[[#This Row],[Sustainability Check 1 (2021-2022) Status]]="Continued", GrantData[[#This Row],[Check 1 Students Summer]], 0)</f>
        <v>0</v>
      </c>
      <c r="AV85" s="28">
        <f>GrantData[[#This Row],[Summer 2021 Students]]*GrantData[[#This Row],[Check 1 Price Check]]</f>
        <v>0</v>
      </c>
      <c r="AW85" s="23">
        <f>IF(GrantData[[#This Row],[Sustainability Check 1 (2021-2022) Status]]="Continued", GrantData[[#This Row],[Check 1 Students Fall]], 0)</f>
        <v>0</v>
      </c>
      <c r="AX85" s="28">
        <f t="shared" si="67"/>
        <v>0</v>
      </c>
      <c r="AY85" s="23">
        <f>IF(GrantData[[#This Row],[Sustainability Check 1 (2021-2022) Status]]="Continued", GrantData[[#This Row],[Check 1 Students Spring]], 0)</f>
        <v>0</v>
      </c>
      <c r="AZ85" s="28">
        <f t="shared" si="68"/>
        <v>0</v>
      </c>
      <c r="BA85" s="23">
        <f t="shared" si="69"/>
        <v>0</v>
      </c>
      <c r="BB85" s="28">
        <f t="shared" si="70"/>
        <v>0</v>
      </c>
      <c r="BC85" s="34">
        <f>GrantData[[#This Row],[Total AY 2018-2019 Students]]+GrantData[[#This Row],[Total AY 2019-2020 Students]]+GrantData[[#This Row],[Total AY 2020-2021 Students]]</f>
        <v>698</v>
      </c>
      <c r="BD85" s="28">
        <f>GrantData[[#This Row],[Total AY 2018-2019 Savings]]+GrantData[[#This Row],[Total AY 2019-2020 Savings]]+GrantData[[#This Row],[Total AY 2020-2021 Savings]]+GrantData[[#This Row],[Total AY 2021-2022 Savings]]</f>
        <v>76780</v>
      </c>
      <c r="BE85" s="28">
        <f>GrantData[[#This Row],[Grand Total Savings]]/GrantData[[#This Row],[Total Award]]</f>
        <v>3.0329843966028047</v>
      </c>
      <c r="BF85" s="27"/>
      <c r="BG85" s="27"/>
      <c r="BH85" s="27"/>
      <c r="BI85" s="27"/>
      <c r="BJ85" s="27"/>
      <c r="BK85" s="27"/>
      <c r="BL85" s="27"/>
      <c r="BM85" s="27"/>
      <c r="CC85" s="27"/>
      <c r="CD85" s="27"/>
      <c r="CE85" s="27"/>
      <c r="CF85" s="27"/>
    </row>
    <row r="86" spans="1:84" x14ac:dyDescent="0.25">
      <c r="A86" s="17">
        <v>85</v>
      </c>
      <c r="B86" s="17" t="s">
        <v>203</v>
      </c>
      <c r="C86" s="26" t="s">
        <v>289</v>
      </c>
      <c r="D86" s="26" t="s">
        <v>253</v>
      </c>
      <c r="E86" s="14">
        <v>28213</v>
      </c>
      <c r="F86" s="35" t="s">
        <v>274</v>
      </c>
      <c r="G86" s="27" t="s">
        <v>275</v>
      </c>
      <c r="H86" s="35" t="s">
        <v>208</v>
      </c>
      <c r="I86" s="35" t="s">
        <v>222</v>
      </c>
      <c r="J86" s="35" t="s">
        <v>190</v>
      </c>
      <c r="K86" s="27" t="s">
        <v>63</v>
      </c>
      <c r="L86" s="27" t="s">
        <v>63</v>
      </c>
      <c r="M86" s="27" t="s">
        <v>63</v>
      </c>
      <c r="N86" s="28">
        <v>64862</v>
      </c>
      <c r="O86" s="27">
        <v>315</v>
      </c>
      <c r="P86" s="28">
        <f t="shared" si="62"/>
        <v>205.9111111111111</v>
      </c>
      <c r="Q86" s="34">
        <v>431</v>
      </c>
      <c r="R86" s="34">
        <v>239</v>
      </c>
      <c r="S86" s="34">
        <v>496</v>
      </c>
      <c r="T86" s="27" t="s">
        <v>242</v>
      </c>
      <c r="U86" s="34">
        <v>0</v>
      </c>
      <c r="V86" s="28">
        <v>0</v>
      </c>
      <c r="W86" s="34">
        <v>0</v>
      </c>
      <c r="X86" s="28">
        <f t="shared" si="55"/>
        <v>0</v>
      </c>
      <c r="Y86" s="34">
        <v>0</v>
      </c>
      <c r="Z86" s="28">
        <f t="shared" si="57"/>
        <v>0</v>
      </c>
      <c r="AA86" s="34">
        <v>0</v>
      </c>
      <c r="AB86" s="28">
        <f t="shared" si="58"/>
        <v>0</v>
      </c>
      <c r="AC86" s="34">
        <v>0</v>
      </c>
      <c r="AD86" s="28">
        <f t="shared" si="59"/>
        <v>0</v>
      </c>
      <c r="AE86" s="34">
        <v>0</v>
      </c>
      <c r="AF86" s="28">
        <f t="shared" si="61"/>
        <v>0</v>
      </c>
      <c r="AG86" s="34">
        <f>GrantData[[#This Row],[Students Per Summer]]</f>
        <v>431</v>
      </c>
      <c r="AH86" s="28">
        <f>$P86*AG86</f>
        <v>88747.688888888879</v>
      </c>
      <c r="AI86" s="23">
        <f>GrantData[[#This Row],[Students Per Fall]]</f>
        <v>239</v>
      </c>
      <c r="AJ86" s="28">
        <f t="shared" si="63"/>
        <v>49212.755555555552</v>
      </c>
      <c r="AK86" s="23">
        <f>GrantData[[#This Row],[Students Per Spring]]</f>
        <v>496</v>
      </c>
      <c r="AL86" s="28">
        <f t="shared" si="64"/>
        <v>102131.9111111111</v>
      </c>
      <c r="AM86" s="23">
        <f t="shared" si="65"/>
        <v>1166</v>
      </c>
      <c r="AN86" s="28">
        <f t="shared" si="66"/>
        <v>240092.35555555555</v>
      </c>
      <c r="AO86" s="17" t="s">
        <v>52</v>
      </c>
      <c r="AP86" s="23">
        <f t="shared" ca="1" si="60"/>
        <v>277</v>
      </c>
      <c r="AQ86" s="23">
        <f t="shared" ca="1" si="60"/>
        <v>392</v>
      </c>
      <c r="AR86" s="23">
        <f t="shared" ca="1" si="60"/>
        <v>391</v>
      </c>
      <c r="AS86" s="23">
        <f t="shared" ca="1" si="56"/>
        <v>1060</v>
      </c>
      <c r="AT86" s="33">
        <v>171.25</v>
      </c>
      <c r="AU86" s="23">
        <f ca="1">IF(GrantData[[#This Row],[Sustainability Check 1 (2021-2022) Status]]="Continued", GrantData[[#This Row],[Check 1 Students Summer]], 0)</f>
        <v>277</v>
      </c>
      <c r="AV86" s="28">
        <f ca="1">GrantData[[#This Row],[Summer 2021 Students]]*GrantData[[#This Row],[Check 1 Price Check]]</f>
        <v>47436.25</v>
      </c>
      <c r="AW86" s="23">
        <f ca="1">IF(GrantData[[#This Row],[Sustainability Check 1 (2021-2022) Status]]="Continued", GrantData[[#This Row],[Check 1 Students Fall]], 0)</f>
        <v>392</v>
      </c>
      <c r="AX86" s="28">
        <f t="shared" ca="1" si="67"/>
        <v>80717.155555555553</v>
      </c>
      <c r="AY86" s="23">
        <f ca="1">IF(GrantData[[#This Row],[Sustainability Check 1 (2021-2022) Status]]="Continued", GrantData[[#This Row],[Check 1 Students Spring]], 0)</f>
        <v>391</v>
      </c>
      <c r="AZ86" s="28">
        <f t="shared" ca="1" si="68"/>
        <v>80511.244444444441</v>
      </c>
      <c r="BA86" s="23">
        <f t="shared" ca="1" si="69"/>
        <v>1060</v>
      </c>
      <c r="BB86" s="28">
        <f t="shared" ca="1" si="70"/>
        <v>208664.65</v>
      </c>
      <c r="BC86" s="34">
        <f>GrantData[[#This Row],[Total AY 2018-2019 Students]]+GrantData[[#This Row],[Total AY 2019-2020 Students]]+GrantData[[#This Row],[Total AY 2020-2021 Students]]</f>
        <v>1166</v>
      </c>
      <c r="BD86" s="28">
        <f ca="1">GrantData[[#This Row],[Total AY 2018-2019 Savings]]+GrantData[[#This Row],[Total AY 2019-2020 Savings]]+GrantData[[#This Row],[Total AY 2020-2021 Savings]]+GrantData[[#This Row],[Total AY 2021-2022 Savings]]</f>
        <v>448757.00555555557</v>
      </c>
      <c r="BE86" s="28">
        <f ca="1">GrantData[[#This Row],[Grand Total Savings]]/GrantData[[#This Row],[Total Award]]</f>
        <v>15.906036421350285</v>
      </c>
      <c r="BF86" s="27"/>
      <c r="BG86" s="27"/>
      <c r="BH86" s="27"/>
      <c r="BI86" s="27"/>
      <c r="BJ86" s="27"/>
      <c r="BK86" s="27"/>
      <c r="BL86" s="27"/>
      <c r="BM86" s="27"/>
      <c r="CC86" s="27"/>
      <c r="CD86" s="27"/>
      <c r="CE86" s="27"/>
      <c r="CF86" s="27"/>
    </row>
    <row r="87" spans="1:84" x14ac:dyDescent="0.25">
      <c r="A87" s="17">
        <v>86</v>
      </c>
      <c r="B87" s="17" t="s">
        <v>203</v>
      </c>
      <c r="C87" s="26" t="s">
        <v>289</v>
      </c>
      <c r="D87" s="26" t="s">
        <v>254</v>
      </c>
      <c r="E87" s="14">
        <v>5672</v>
      </c>
      <c r="F87" s="35" t="s">
        <v>274</v>
      </c>
      <c r="G87" s="27" t="s">
        <v>275</v>
      </c>
      <c r="H87" s="35" t="s">
        <v>83</v>
      </c>
      <c r="I87" s="35" t="s">
        <v>84</v>
      </c>
      <c r="J87" s="35" t="s">
        <v>85</v>
      </c>
      <c r="K87" s="27" t="s">
        <v>63</v>
      </c>
      <c r="L87" s="27" t="s">
        <v>63</v>
      </c>
      <c r="M87" s="27" t="s">
        <v>63</v>
      </c>
      <c r="N87" s="28">
        <v>153250</v>
      </c>
      <c r="O87" s="23">
        <v>1000</v>
      </c>
      <c r="P87" s="28">
        <f t="shared" si="62"/>
        <v>153.25</v>
      </c>
      <c r="Q87" s="34">
        <v>181</v>
      </c>
      <c r="R87" s="34">
        <v>262</v>
      </c>
      <c r="S87" s="34">
        <v>280</v>
      </c>
      <c r="T87" s="27" t="s">
        <v>195</v>
      </c>
      <c r="U87" s="34">
        <v>0</v>
      </c>
      <c r="V87" s="28">
        <v>0</v>
      </c>
      <c r="W87" s="34">
        <v>0</v>
      </c>
      <c r="X87" s="28">
        <f t="shared" si="55"/>
        <v>0</v>
      </c>
      <c r="Y87" s="34">
        <v>0</v>
      </c>
      <c r="Z87" s="28">
        <f t="shared" si="57"/>
        <v>0</v>
      </c>
      <c r="AA87" s="34">
        <v>0</v>
      </c>
      <c r="AB87" s="28">
        <f t="shared" si="58"/>
        <v>0</v>
      </c>
      <c r="AC87" s="34">
        <v>0</v>
      </c>
      <c r="AD87" s="28">
        <f t="shared" si="59"/>
        <v>0</v>
      </c>
      <c r="AE87" s="34">
        <v>0</v>
      </c>
      <c r="AF87" s="28">
        <f t="shared" si="61"/>
        <v>0</v>
      </c>
      <c r="AG87" s="34">
        <v>0</v>
      </c>
      <c r="AH87" s="28">
        <v>0</v>
      </c>
      <c r="AI87" s="23">
        <f>GrantData[[#This Row],[Students Per Fall]]</f>
        <v>262</v>
      </c>
      <c r="AJ87" s="28">
        <f t="shared" si="63"/>
        <v>40151.5</v>
      </c>
      <c r="AK87" s="23">
        <f>GrantData[[#This Row],[Students Per Spring]]</f>
        <v>280</v>
      </c>
      <c r="AL87" s="28">
        <f t="shared" si="64"/>
        <v>42910</v>
      </c>
      <c r="AM87" s="23">
        <f t="shared" si="65"/>
        <v>542</v>
      </c>
      <c r="AN87" s="28">
        <f t="shared" si="66"/>
        <v>83061.5</v>
      </c>
      <c r="AO87" s="17" t="s">
        <v>52</v>
      </c>
      <c r="AP87" s="23">
        <f t="shared" ca="1" si="60"/>
        <v>111</v>
      </c>
      <c r="AQ87" s="23">
        <f t="shared" ca="1" si="60"/>
        <v>135</v>
      </c>
      <c r="AR87" s="23">
        <f t="shared" ca="1" si="60"/>
        <v>479</v>
      </c>
      <c r="AS87" s="23">
        <f t="shared" ca="1" si="56"/>
        <v>725</v>
      </c>
      <c r="AT87" s="33">
        <v>142.97999999999999</v>
      </c>
      <c r="AU87" s="23">
        <f ca="1">IF(GrantData[[#This Row],[Sustainability Check 1 (2021-2022) Status]]="Continued", GrantData[[#This Row],[Check 1 Students Summer]], 0)</f>
        <v>111</v>
      </c>
      <c r="AV87" s="28">
        <f ca="1">GrantData[[#This Row],[Summer 2021 Students]]*GrantData[[#This Row],[Check 1 Price Check]]</f>
        <v>15870.779999999999</v>
      </c>
      <c r="AW87" s="23">
        <f ca="1">IF(GrantData[[#This Row],[Sustainability Check 1 (2021-2022) Status]]="Continued", GrantData[[#This Row],[Check 1 Students Fall]], 0)</f>
        <v>135</v>
      </c>
      <c r="AX87" s="28">
        <f t="shared" ca="1" si="67"/>
        <v>20688.75</v>
      </c>
      <c r="AY87" s="23">
        <f ca="1">IF(GrantData[[#This Row],[Sustainability Check 1 (2021-2022) Status]]="Continued", GrantData[[#This Row],[Check 1 Students Spring]], 0)</f>
        <v>479</v>
      </c>
      <c r="AZ87" s="28">
        <f t="shared" ca="1" si="68"/>
        <v>73406.75</v>
      </c>
      <c r="BA87" s="23">
        <f t="shared" ca="1" si="69"/>
        <v>725</v>
      </c>
      <c r="BB87" s="28">
        <f t="shared" ca="1" si="70"/>
        <v>109966.28</v>
      </c>
      <c r="BC87" s="34">
        <f>GrantData[[#This Row],[Total AY 2018-2019 Students]]+GrantData[[#This Row],[Total AY 2019-2020 Students]]+GrantData[[#This Row],[Total AY 2020-2021 Students]]</f>
        <v>542</v>
      </c>
      <c r="BD87" s="28">
        <f ca="1">GrantData[[#This Row],[Total AY 2018-2019 Savings]]+GrantData[[#This Row],[Total AY 2019-2020 Savings]]+GrantData[[#This Row],[Total AY 2020-2021 Savings]]+GrantData[[#This Row],[Total AY 2021-2022 Savings]]</f>
        <v>193027.78</v>
      </c>
      <c r="BE87" s="28">
        <f ca="1">GrantData[[#This Row],[Grand Total Savings]]/GrantData[[#This Row],[Total Award]]</f>
        <v>34.031696050775743</v>
      </c>
      <c r="BF87" s="27"/>
      <c r="BG87" s="27"/>
      <c r="BH87" s="27"/>
      <c r="BI87" s="27"/>
      <c r="BJ87" s="27"/>
      <c r="BK87" s="27"/>
      <c r="BL87" s="27"/>
      <c r="BM87" s="27"/>
      <c r="CC87" s="27"/>
      <c r="CD87" s="27"/>
      <c r="CE87" s="27"/>
      <c r="CF87" s="27"/>
    </row>
    <row r="88" spans="1:84" x14ac:dyDescent="0.25">
      <c r="A88" s="17">
        <v>87</v>
      </c>
      <c r="B88" s="17" t="s">
        <v>203</v>
      </c>
      <c r="C88" s="26" t="s">
        <v>289</v>
      </c>
      <c r="D88" s="26" t="s">
        <v>255</v>
      </c>
      <c r="E88" s="14">
        <v>29979</v>
      </c>
      <c r="F88" s="35" t="s">
        <v>274</v>
      </c>
      <c r="G88" s="27" t="s">
        <v>275</v>
      </c>
      <c r="H88" s="35" t="s">
        <v>83</v>
      </c>
      <c r="I88" s="35" t="s">
        <v>84</v>
      </c>
      <c r="J88" s="35" t="s">
        <v>85</v>
      </c>
      <c r="K88" s="27" t="s">
        <v>63</v>
      </c>
      <c r="L88" s="27" t="s">
        <v>63</v>
      </c>
      <c r="M88" s="27" t="s">
        <v>63</v>
      </c>
      <c r="N88" s="28">
        <v>92000</v>
      </c>
      <c r="O88" s="27">
        <v>460</v>
      </c>
      <c r="P88" s="28">
        <f t="shared" si="62"/>
        <v>200</v>
      </c>
      <c r="Q88" s="34">
        <v>405</v>
      </c>
      <c r="R88" s="34">
        <v>401</v>
      </c>
      <c r="S88" s="34">
        <v>350</v>
      </c>
      <c r="T88" s="27" t="s">
        <v>195</v>
      </c>
      <c r="U88" s="34">
        <v>0</v>
      </c>
      <c r="V88" s="28">
        <v>0</v>
      </c>
      <c r="W88" s="34">
        <v>0</v>
      </c>
      <c r="X88" s="28">
        <f t="shared" si="55"/>
        <v>0</v>
      </c>
      <c r="Y88" s="34">
        <v>0</v>
      </c>
      <c r="Z88" s="28">
        <f t="shared" si="57"/>
        <v>0</v>
      </c>
      <c r="AA88" s="34">
        <v>0</v>
      </c>
      <c r="AB88" s="28">
        <f t="shared" si="58"/>
        <v>0</v>
      </c>
      <c r="AC88" s="34">
        <v>0</v>
      </c>
      <c r="AD88" s="28">
        <f t="shared" si="59"/>
        <v>0</v>
      </c>
      <c r="AE88" s="34">
        <v>0</v>
      </c>
      <c r="AF88" s="28">
        <f t="shared" si="61"/>
        <v>0</v>
      </c>
      <c r="AG88" s="34">
        <v>0</v>
      </c>
      <c r="AH88" s="28">
        <v>0</v>
      </c>
      <c r="AI88" s="23">
        <f>GrantData[[#This Row],[Students Per Fall]]</f>
        <v>401</v>
      </c>
      <c r="AJ88" s="28">
        <f t="shared" si="63"/>
        <v>80200</v>
      </c>
      <c r="AK88" s="23">
        <f>GrantData[[#This Row],[Students Per Spring]]</f>
        <v>350</v>
      </c>
      <c r="AL88" s="28">
        <f t="shared" si="64"/>
        <v>70000</v>
      </c>
      <c r="AM88" s="23">
        <f t="shared" si="65"/>
        <v>751</v>
      </c>
      <c r="AN88" s="28">
        <f t="shared" si="66"/>
        <v>150200</v>
      </c>
      <c r="AO88" s="17" t="s">
        <v>52</v>
      </c>
      <c r="AP88" s="23">
        <f t="shared" ca="1" si="60"/>
        <v>201</v>
      </c>
      <c r="AQ88" s="23">
        <f t="shared" ca="1" si="60"/>
        <v>388</v>
      </c>
      <c r="AR88" s="23">
        <f t="shared" ca="1" si="60"/>
        <v>387</v>
      </c>
      <c r="AS88" s="23">
        <f t="shared" ca="1" si="56"/>
        <v>976</v>
      </c>
      <c r="AT88" s="33">
        <v>242.2</v>
      </c>
      <c r="AU88" s="23">
        <f ca="1">IF(GrantData[[#This Row],[Sustainability Check 1 (2021-2022) Status]]="Continued", GrantData[[#This Row],[Check 1 Students Summer]], 0)</f>
        <v>201</v>
      </c>
      <c r="AV88" s="28">
        <f ca="1">GrantData[[#This Row],[Summer 2021 Students]]*GrantData[[#This Row],[Check 1 Price Check]]</f>
        <v>48682.2</v>
      </c>
      <c r="AW88" s="23">
        <f ca="1">IF(GrantData[[#This Row],[Sustainability Check 1 (2021-2022) Status]]="Continued", GrantData[[#This Row],[Check 1 Students Fall]], 0)</f>
        <v>388</v>
      </c>
      <c r="AX88" s="28">
        <v>0</v>
      </c>
      <c r="AY88" s="23">
        <f ca="1">IF(GrantData[[#This Row],[Sustainability Check 1 (2021-2022) Status]]="Continued", GrantData[[#This Row],[Check 1 Students Spring]], 0)</f>
        <v>387</v>
      </c>
      <c r="AZ88" s="28">
        <v>0</v>
      </c>
      <c r="BA88" s="23">
        <f t="shared" ca="1" si="69"/>
        <v>976</v>
      </c>
      <c r="BB88" s="28">
        <f t="shared" ca="1" si="70"/>
        <v>48682.2</v>
      </c>
      <c r="BC88" s="34">
        <f>GrantData[[#This Row],[Total AY 2018-2019 Students]]+GrantData[[#This Row],[Total AY 2019-2020 Students]]+GrantData[[#This Row],[Total AY 2020-2021 Students]]</f>
        <v>751</v>
      </c>
      <c r="BD88" s="28">
        <f ca="1">GrantData[[#This Row],[Total AY 2018-2019 Savings]]+GrantData[[#This Row],[Total AY 2019-2020 Savings]]+GrantData[[#This Row],[Total AY 2020-2021 Savings]]+GrantData[[#This Row],[Total AY 2021-2022 Savings]]</f>
        <v>198882.2</v>
      </c>
      <c r="BE88" s="28">
        <f ca="1">GrantData[[#This Row],[Grand Total Savings]]/GrantData[[#This Row],[Total Award]]</f>
        <v>6.6340505020180798</v>
      </c>
      <c r="BF88" s="27"/>
      <c r="BG88" s="27"/>
      <c r="BH88" s="27"/>
      <c r="BI88" s="27"/>
      <c r="BJ88" s="27"/>
      <c r="BK88" s="27"/>
      <c r="BL88" s="27"/>
      <c r="BM88" s="27"/>
      <c r="CC88" s="27"/>
      <c r="CD88" s="27"/>
      <c r="CE88" s="27"/>
      <c r="CF88" s="27"/>
    </row>
    <row r="89" spans="1:84" x14ac:dyDescent="0.25">
      <c r="A89" s="17">
        <v>88</v>
      </c>
      <c r="B89" s="17" t="s">
        <v>203</v>
      </c>
      <c r="C89" s="26" t="s">
        <v>289</v>
      </c>
      <c r="D89" s="26" t="s">
        <v>256</v>
      </c>
      <c r="E89" s="14">
        <v>14519</v>
      </c>
      <c r="F89" s="35" t="s">
        <v>274</v>
      </c>
      <c r="G89" s="27" t="s">
        <v>275</v>
      </c>
      <c r="H89" s="35" t="s">
        <v>48</v>
      </c>
      <c r="I89" s="35" t="s">
        <v>49</v>
      </c>
      <c r="J89" s="35" t="s">
        <v>50</v>
      </c>
      <c r="K89" s="27" t="s">
        <v>63</v>
      </c>
      <c r="L89" s="27" t="s">
        <v>51</v>
      </c>
      <c r="M89" s="27" t="s">
        <v>51</v>
      </c>
      <c r="N89" s="28">
        <v>106320</v>
      </c>
      <c r="O89" s="27">
        <v>600</v>
      </c>
      <c r="P89" s="28">
        <f t="shared" si="62"/>
        <v>177.2</v>
      </c>
      <c r="Q89" s="34">
        <v>249</v>
      </c>
      <c r="R89" s="34">
        <v>154</v>
      </c>
      <c r="S89" s="34">
        <v>316</v>
      </c>
      <c r="T89" s="27" t="s">
        <v>195</v>
      </c>
      <c r="U89" s="34">
        <v>0</v>
      </c>
      <c r="V89" s="28">
        <v>0</v>
      </c>
      <c r="W89" s="34">
        <v>0</v>
      </c>
      <c r="X89" s="28">
        <f t="shared" si="55"/>
        <v>0</v>
      </c>
      <c r="Y89" s="34">
        <v>0</v>
      </c>
      <c r="Z89" s="28">
        <f t="shared" si="57"/>
        <v>0</v>
      </c>
      <c r="AA89" s="34">
        <v>0</v>
      </c>
      <c r="AB89" s="28">
        <f t="shared" si="58"/>
        <v>0</v>
      </c>
      <c r="AC89" s="34">
        <v>0</v>
      </c>
      <c r="AD89" s="28">
        <f t="shared" si="59"/>
        <v>0</v>
      </c>
      <c r="AE89" s="34">
        <v>0</v>
      </c>
      <c r="AF89" s="28">
        <f t="shared" si="61"/>
        <v>0</v>
      </c>
      <c r="AG89" s="34">
        <v>0</v>
      </c>
      <c r="AH89" s="28">
        <v>0</v>
      </c>
      <c r="AI89" s="23">
        <f>GrantData[[#This Row],[Students Per Fall]]</f>
        <v>154</v>
      </c>
      <c r="AJ89" s="28">
        <f t="shared" si="63"/>
        <v>27288.799999999999</v>
      </c>
      <c r="AK89" s="23">
        <f>GrantData[[#This Row],[Students Per Spring]]</f>
        <v>316</v>
      </c>
      <c r="AL89" s="28">
        <f t="shared" si="64"/>
        <v>55995.199999999997</v>
      </c>
      <c r="AM89" s="23">
        <f t="shared" si="65"/>
        <v>470</v>
      </c>
      <c r="AN89" s="28">
        <f t="shared" si="66"/>
        <v>83284</v>
      </c>
      <c r="AO89" s="17" t="s">
        <v>52</v>
      </c>
      <c r="AP89" s="23">
        <f t="shared" ca="1" si="60"/>
        <v>131</v>
      </c>
      <c r="AQ89" s="23">
        <f t="shared" ca="1" si="60"/>
        <v>178</v>
      </c>
      <c r="AR89" s="23">
        <f t="shared" ca="1" si="60"/>
        <v>104</v>
      </c>
      <c r="AS89" s="23">
        <f t="shared" ca="1" si="56"/>
        <v>413</v>
      </c>
      <c r="AT89" s="33">
        <v>199.95</v>
      </c>
      <c r="AU89" s="23">
        <f ca="1">IF(GrantData[[#This Row],[Sustainability Check 1 (2021-2022) Status]]="Continued", GrantData[[#This Row],[Check 1 Students Summer]], 0)</f>
        <v>131</v>
      </c>
      <c r="AV89" s="28">
        <f ca="1">GrantData[[#This Row],[Summer 2021 Students]]*GrantData[[#This Row],[Check 1 Price Check]]</f>
        <v>26193.449999999997</v>
      </c>
      <c r="AW89" s="23">
        <f ca="1">IF(GrantData[[#This Row],[Sustainability Check 1 (2021-2022) Status]]="Continued", GrantData[[#This Row],[Check 1 Students Fall]], 0)</f>
        <v>178</v>
      </c>
      <c r="AX89" s="28">
        <f t="shared" ref="AX89:AX99" ca="1" si="71">$P89*AW89</f>
        <v>31541.599999999999</v>
      </c>
      <c r="AY89" s="23">
        <f ca="1">IF(GrantData[[#This Row],[Sustainability Check 1 (2021-2022) Status]]="Continued", GrantData[[#This Row],[Check 1 Students Spring]], 0)</f>
        <v>104</v>
      </c>
      <c r="AZ89" s="28">
        <f t="shared" ref="AZ89:AZ99" ca="1" si="72">$P89*AY89</f>
        <v>18428.8</v>
      </c>
      <c r="BA89" s="23">
        <f t="shared" ca="1" si="69"/>
        <v>413</v>
      </c>
      <c r="BB89" s="28">
        <f t="shared" ca="1" si="70"/>
        <v>76163.849999999991</v>
      </c>
      <c r="BC89" s="34">
        <f>GrantData[[#This Row],[Total AY 2018-2019 Students]]+GrantData[[#This Row],[Total AY 2019-2020 Students]]+GrantData[[#This Row],[Total AY 2020-2021 Students]]</f>
        <v>470</v>
      </c>
      <c r="BD89" s="28">
        <f ca="1">GrantData[[#This Row],[Total AY 2018-2019 Savings]]+GrantData[[#This Row],[Total AY 2019-2020 Savings]]+GrantData[[#This Row],[Total AY 2020-2021 Savings]]+GrantData[[#This Row],[Total AY 2021-2022 Savings]]</f>
        <v>159447.84999999998</v>
      </c>
      <c r="BE89" s="28">
        <f ca="1">GrantData[[#This Row],[Grand Total Savings]]/GrantData[[#This Row],[Total Award]]</f>
        <v>10.982013224051242</v>
      </c>
      <c r="BF89" s="27"/>
      <c r="BG89" s="27"/>
      <c r="BH89" s="27"/>
      <c r="BI89" s="27"/>
      <c r="BJ89" s="27"/>
      <c r="BK89" s="27"/>
      <c r="BL89" s="27"/>
      <c r="BM89" s="27"/>
      <c r="CC89" s="27"/>
      <c r="CD89" s="27"/>
      <c r="CE89" s="27"/>
      <c r="CF89" s="27"/>
    </row>
    <row r="90" spans="1:84" x14ac:dyDescent="0.25">
      <c r="A90" s="17">
        <v>89</v>
      </c>
      <c r="B90" s="17" t="s">
        <v>203</v>
      </c>
      <c r="C90" s="26" t="s">
        <v>289</v>
      </c>
      <c r="D90" s="26" t="s">
        <v>257</v>
      </c>
      <c r="E90" s="14">
        <v>15475</v>
      </c>
      <c r="F90" s="35" t="s">
        <v>274</v>
      </c>
      <c r="G90" s="27" t="s">
        <v>275</v>
      </c>
      <c r="H90" s="35" t="s">
        <v>99</v>
      </c>
      <c r="I90" s="35" t="s">
        <v>223</v>
      </c>
      <c r="J90" s="35" t="s">
        <v>79</v>
      </c>
      <c r="K90" s="27" t="s">
        <v>51</v>
      </c>
      <c r="L90" s="27" t="s">
        <v>51</v>
      </c>
      <c r="M90" s="27" t="s">
        <v>51</v>
      </c>
      <c r="N90" s="28">
        <v>728163</v>
      </c>
      <c r="O90" s="23">
        <v>1603</v>
      </c>
      <c r="P90" s="28">
        <f t="shared" si="62"/>
        <v>454.25015595757952</v>
      </c>
      <c r="Q90" s="34">
        <v>160</v>
      </c>
      <c r="R90" s="34">
        <v>382</v>
      </c>
      <c r="S90" s="34">
        <v>316</v>
      </c>
      <c r="T90" s="27" t="s">
        <v>195</v>
      </c>
      <c r="U90" s="34">
        <v>0</v>
      </c>
      <c r="V90" s="28">
        <v>0</v>
      </c>
      <c r="W90" s="34">
        <v>0</v>
      </c>
      <c r="X90" s="28">
        <f t="shared" si="55"/>
        <v>0</v>
      </c>
      <c r="Y90" s="34">
        <v>0</v>
      </c>
      <c r="Z90" s="28">
        <f t="shared" si="57"/>
        <v>0</v>
      </c>
      <c r="AA90" s="34">
        <v>0</v>
      </c>
      <c r="AB90" s="28">
        <f t="shared" si="58"/>
        <v>0</v>
      </c>
      <c r="AC90" s="34">
        <v>0</v>
      </c>
      <c r="AD90" s="28">
        <f t="shared" si="59"/>
        <v>0</v>
      </c>
      <c r="AE90" s="34">
        <v>0</v>
      </c>
      <c r="AF90" s="28">
        <f t="shared" si="61"/>
        <v>0</v>
      </c>
      <c r="AG90" s="34">
        <v>0</v>
      </c>
      <c r="AH90" s="28">
        <v>0</v>
      </c>
      <c r="AI90" s="23">
        <f>GrantData[[#This Row],[Students Per Fall]]</f>
        <v>382</v>
      </c>
      <c r="AJ90" s="28">
        <f t="shared" si="63"/>
        <v>173523.55957579537</v>
      </c>
      <c r="AK90" s="23">
        <f>GrantData[[#This Row],[Students Per Spring]]</f>
        <v>316</v>
      </c>
      <c r="AL90" s="28">
        <f t="shared" si="64"/>
        <v>143543.04928259514</v>
      </c>
      <c r="AM90" s="23">
        <f t="shared" si="65"/>
        <v>698</v>
      </c>
      <c r="AN90" s="28">
        <f t="shared" si="66"/>
        <v>317066.60885839048</v>
      </c>
      <c r="AO90" s="17" t="s">
        <v>52</v>
      </c>
      <c r="AP90" s="23">
        <f t="shared" ca="1" si="60"/>
        <v>300</v>
      </c>
      <c r="AQ90" s="23">
        <f t="shared" ca="1" si="60"/>
        <v>478</v>
      </c>
      <c r="AR90" s="23">
        <f t="shared" ca="1" si="60"/>
        <v>392</v>
      </c>
      <c r="AS90" s="23">
        <f t="shared" ca="1" si="56"/>
        <v>1170</v>
      </c>
      <c r="AT90" s="33">
        <v>414.58</v>
      </c>
      <c r="AU90" s="23">
        <f ca="1">IF(GrantData[[#This Row],[Sustainability Check 1 (2021-2022) Status]]="Continued", GrantData[[#This Row],[Check 1 Students Summer]], 0)</f>
        <v>300</v>
      </c>
      <c r="AV90" s="28">
        <f ca="1">GrantData[[#This Row],[Summer 2021 Students]]*GrantData[[#This Row],[Check 1 Price Check]]</f>
        <v>124374</v>
      </c>
      <c r="AW90" s="23">
        <f ca="1">IF(GrantData[[#This Row],[Sustainability Check 1 (2021-2022) Status]]="Continued", GrantData[[#This Row],[Check 1 Students Fall]], 0)</f>
        <v>478</v>
      </c>
      <c r="AX90" s="28">
        <f t="shared" ca="1" si="71"/>
        <v>217131.57454772302</v>
      </c>
      <c r="AY90" s="23">
        <f ca="1">IF(GrantData[[#This Row],[Sustainability Check 1 (2021-2022) Status]]="Continued", GrantData[[#This Row],[Check 1 Students Spring]], 0)</f>
        <v>392</v>
      </c>
      <c r="AZ90" s="28">
        <f t="shared" ca="1" si="72"/>
        <v>178066.06113537119</v>
      </c>
      <c r="BA90" s="23">
        <f t="shared" ca="1" si="69"/>
        <v>1170</v>
      </c>
      <c r="BB90" s="28">
        <f t="shared" ca="1" si="70"/>
        <v>519571.63568309427</v>
      </c>
      <c r="BC90" s="34">
        <f>GrantData[[#This Row],[Total AY 2018-2019 Students]]+GrantData[[#This Row],[Total AY 2019-2020 Students]]+GrantData[[#This Row],[Total AY 2020-2021 Students]]</f>
        <v>698</v>
      </c>
      <c r="BD90" s="28">
        <f ca="1">GrantData[[#This Row],[Total AY 2018-2019 Savings]]+GrantData[[#This Row],[Total AY 2019-2020 Savings]]+GrantData[[#This Row],[Total AY 2020-2021 Savings]]+GrantData[[#This Row],[Total AY 2021-2022 Savings]]</f>
        <v>836638.24454148475</v>
      </c>
      <c r="BE90" s="28">
        <f ca="1">GrantData[[#This Row],[Grand Total Savings]]/GrantData[[#This Row],[Total Award]]</f>
        <v>54.063860713504667</v>
      </c>
      <c r="BF90" s="27"/>
      <c r="BG90" s="27"/>
      <c r="BH90" s="27"/>
      <c r="BI90" s="27"/>
      <c r="BJ90" s="27"/>
      <c r="BK90" s="27"/>
      <c r="BL90" s="27"/>
      <c r="BM90" s="27"/>
      <c r="CC90" s="27"/>
      <c r="CD90" s="27"/>
      <c r="CE90" s="27"/>
      <c r="CF90" s="27"/>
    </row>
    <row r="91" spans="1:84" x14ac:dyDescent="0.25">
      <c r="A91" s="17">
        <v>90</v>
      </c>
      <c r="B91" s="17" t="s">
        <v>203</v>
      </c>
      <c r="C91" s="26" t="s">
        <v>289</v>
      </c>
      <c r="D91" s="26" t="s">
        <v>258</v>
      </c>
      <c r="E91" s="14">
        <v>24546</v>
      </c>
      <c r="F91" s="35" t="s">
        <v>274</v>
      </c>
      <c r="G91" s="27" t="s">
        <v>275</v>
      </c>
      <c r="H91" s="35" t="s">
        <v>225</v>
      </c>
      <c r="I91" s="35" t="s">
        <v>226</v>
      </c>
      <c r="J91" s="35" t="s">
        <v>107</v>
      </c>
      <c r="K91" s="27" t="s">
        <v>57</v>
      </c>
      <c r="L91" s="27" t="s">
        <v>56</v>
      </c>
      <c r="M91" s="27" t="s">
        <v>63</v>
      </c>
      <c r="N91" s="28">
        <v>104879</v>
      </c>
      <c r="O91" s="27">
        <v>216</v>
      </c>
      <c r="P91" s="28">
        <f t="shared" si="62"/>
        <v>485.55092592592592</v>
      </c>
      <c r="Q91" s="34">
        <v>147</v>
      </c>
      <c r="R91" s="34">
        <v>134</v>
      </c>
      <c r="S91" s="34">
        <v>260</v>
      </c>
      <c r="T91" s="27" t="s">
        <v>241</v>
      </c>
      <c r="U91" s="34">
        <v>0</v>
      </c>
      <c r="V91" s="28">
        <v>0</v>
      </c>
      <c r="W91" s="34">
        <v>0</v>
      </c>
      <c r="X91" s="28">
        <f t="shared" si="55"/>
        <v>0</v>
      </c>
      <c r="Y91" s="34">
        <v>0</v>
      </c>
      <c r="Z91" s="28">
        <f t="shared" si="57"/>
        <v>0</v>
      </c>
      <c r="AA91" s="34">
        <v>0</v>
      </c>
      <c r="AB91" s="28">
        <f t="shared" si="58"/>
        <v>0</v>
      </c>
      <c r="AC91" s="34">
        <f>GrantData[[#This Row],[Students Per Spring]]</f>
        <v>260</v>
      </c>
      <c r="AD91" s="28">
        <f t="shared" si="59"/>
        <v>126243.24074074074</v>
      </c>
      <c r="AE91" s="34">
        <f>Y91+AA91+AC91</f>
        <v>260</v>
      </c>
      <c r="AF91" s="28">
        <f t="shared" si="61"/>
        <v>126243.24074074074</v>
      </c>
      <c r="AG91" s="34">
        <f>GrantData[[#This Row],[Students Per Summer]]</f>
        <v>147</v>
      </c>
      <c r="AH91" s="28">
        <f>$P91*AG91</f>
        <v>71375.986111111109</v>
      </c>
      <c r="AI91" s="23">
        <f>GrantData[[#This Row],[Students Per Fall]]</f>
        <v>134</v>
      </c>
      <c r="AJ91" s="28">
        <f t="shared" si="63"/>
        <v>65063.824074074073</v>
      </c>
      <c r="AK91" s="23">
        <f>GrantData[[#This Row],[Students Per Spring]]</f>
        <v>260</v>
      </c>
      <c r="AL91" s="28">
        <f t="shared" si="64"/>
        <v>126243.24074074074</v>
      </c>
      <c r="AM91" s="23">
        <f t="shared" si="65"/>
        <v>541</v>
      </c>
      <c r="AN91" s="28">
        <f t="shared" si="66"/>
        <v>262683.0509259259</v>
      </c>
      <c r="AO91" s="17" t="s">
        <v>59</v>
      </c>
      <c r="AP91" s="23">
        <f t="shared" ca="1" si="60"/>
        <v>173</v>
      </c>
      <c r="AQ91" s="23">
        <f t="shared" ca="1" si="60"/>
        <v>255</v>
      </c>
      <c r="AR91" s="23">
        <f t="shared" ca="1" si="60"/>
        <v>249</v>
      </c>
      <c r="AS91" s="23">
        <f t="shared" ca="1" si="56"/>
        <v>677</v>
      </c>
      <c r="AT91" s="33">
        <v>482.55</v>
      </c>
      <c r="AU91" s="23">
        <f>IF(GrantData[[#This Row],[Sustainability Check 1 (2021-2022) Status]]="Continued", GrantData[[#This Row],[Check 1 Students Summer]], 0)</f>
        <v>0</v>
      </c>
      <c r="AV91" s="28">
        <f>GrantData[[#This Row],[Summer 2021 Students]]*GrantData[[#This Row],[Check 1 Price Check]]</f>
        <v>0</v>
      </c>
      <c r="AW91" s="23">
        <f>IF(GrantData[[#This Row],[Sustainability Check 1 (2021-2022) Status]]="Continued", GrantData[[#This Row],[Check 1 Students Fall]], 0)</f>
        <v>0</v>
      </c>
      <c r="AX91" s="28">
        <f t="shared" si="71"/>
        <v>0</v>
      </c>
      <c r="AY91" s="23">
        <f>IF(GrantData[[#This Row],[Sustainability Check 1 (2021-2022) Status]]="Continued", GrantData[[#This Row],[Check 1 Students Spring]], 0)</f>
        <v>0</v>
      </c>
      <c r="AZ91" s="28">
        <f t="shared" si="72"/>
        <v>0</v>
      </c>
      <c r="BA91" s="23">
        <f t="shared" si="69"/>
        <v>0</v>
      </c>
      <c r="BB91" s="28">
        <f t="shared" si="70"/>
        <v>0</v>
      </c>
      <c r="BC91" s="34">
        <f>GrantData[[#This Row],[Total AY 2018-2019 Students]]+GrantData[[#This Row],[Total AY 2019-2020 Students]]+GrantData[[#This Row],[Total AY 2020-2021 Students]]</f>
        <v>801</v>
      </c>
      <c r="BD91" s="28">
        <f>GrantData[[#This Row],[Total AY 2018-2019 Savings]]+GrantData[[#This Row],[Total AY 2019-2020 Savings]]+GrantData[[#This Row],[Total AY 2020-2021 Savings]]+GrantData[[#This Row],[Total AY 2021-2022 Savings]]</f>
        <v>388926.29166666663</v>
      </c>
      <c r="BE91" s="28">
        <f>GrantData[[#This Row],[Grand Total Savings]]/GrantData[[#This Row],[Total Award]]</f>
        <v>15.844793109535836</v>
      </c>
      <c r="BF91" s="27"/>
      <c r="BG91" s="27"/>
      <c r="BH91" s="27"/>
      <c r="BI91" s="27"/>
      <c r="BJ91" s="27"/>
      <c r="BK91" s="27"/>
      <c r="BL91" s="27"/>
      <c r="BM91" s="27"/>
      <c r="CC91" s="27"/>
      <c r="CD91" s="27"/>
      <c r="CE91" s="27"/>
      <c r="CF91" s="27"/>
    </row>
    <row r="92" spans="1:84" x14ac:dyDescent="0.25">
      <c r="A92" s="17">
        <v>91</v>
      </c>
      <c r="B92" s="17" t="s">
        <v>203</v>
      </c>
      <c r="C92" s="26" t="s">
        <v>289</v>
      </c>
      <c r="D92" s="26" t="s">
        <v>259</v>
      </c>
      <c r="E92" s="14">
        <v>28835</v>
      </c>
      <c r="F92" s="35" t="s">
        <v>274</v>
      </c>
      <c r="G92" s="27" t="s">
        <v>275</v>
      </c>
      <c r="H92" s="35" t="s">
        <v>227</v>
      </c>
      <c r="I92" s="35" t="s">
        <v>228</v>
      </c>
      <c r="J92" s="35" t="s">
        <v>177</v>
      </c>
      <c r="K92" s="27" t="s">
        <v>63</v>
      </c>
      <c r="L92" s="27" t="s">
        <v>63</v>
      </c>
      <c r="M92" s="27" t="s">
        <v>63</v>
      </c>
      <c r="N92" s="28">
        <v>44075</v>
      </c>
      <c r="O92" s="27">
        <v>215</v>
      </c>
      <c r="P92" s="28">
        <f t="shared" si="62"/>
        <v>205</v>
      </c>
      <c r="Q92" s="34">
        <v>385</v>
      </c>
      <c r="R92" s="34">
        <v>107</v>
      </c>
      <c r="S92" s="34">
        <v>330</v>
      </c>
      <c r="T92" s="27" t="s">
        <v>241</v>
      </c>
      <c r="U92" s="34">
        <v>0</v>
      </c>
      <c r="V92" s="28">
        <v>0</v>
      </c>
      <c r="W92" s="34">
        <v>0</v>
      </c>
      <c r="X92" s="28">
        <f t="shared" si="55"/>
        <v>0</v>
      </c>
      <c r="Y92" s="34">
        <v>0</v>
      </c>
      <c r="Z92" s="28">
        <f t="shared" si="57"/>
        <v>0</v>
      </c>
      <c r="AA92" s="34">
        <v>0</v>
      </c>
      <c r="AB92" s="28">
        <f t="shared" si="58"/>
        <v>0</v>
      </c>
      <c r="AC92" s="34">
        <f>GrantData[[#This Row],[Students Per Spring]]</f>
        <v>330</v>
      </c>
      <c r="AD92" s="28">
        <f t="shared" si="59"/>
        <v>67650</v>
      </c>
      <c r="AE92" s="34">
        <f>Y92+AA92+AC92</f>
        <v>330</v>
      </c>
      <c r="AF92" s="28">
        <f t="shared" si="61"/>
        <v>67650</v>
      </c>
      <c r="AG92" s="34">
        <f>GrantData[[#This Row],[Students Per Summer]]</f>
        <v>385</v>
      </c>
      <c r="AH92" s="28">
        <f>$P92*AG92</f>
        <v>78925</v>
      </c>
      <c r="AI92" s="23">
        <f>GrantData[[#This Row],[Students Per Fall]]</f>
        <v>107</v>
      </c>
      <c r="AJ92" s="28">
        <f t="shared" si="63"/>
        <v>21935</v>
      </c>
      <c r="AK92" s="23">
        <f>GrantData[[#This Row],[Students Per Spring]]</f>
        <v>330</v>
      </c>
      <c r="AL92" s="28">
        <f t="shared" si="64"/>
        <v>67650</v>
      </c>
      <c r="AM92" s="23">
        <f t="shared" si="65"/>
        <v>822</v>
      </c>
      <c r="AN92" s="28">
        <f t="shared" si="66"/>
        <v>168510</v>
      </c>
      <c r="AO92" s="17" t="s">
        <v>52</v>
      </c>
      <c r="AP92" s="23">
        <f t="shared" ca="1" si="60"/>
        <v>318</v>
      </c>
      <c r="AQ92" s="23">
        <f t="shared" ca="1" si="60"/>
        <v>399</v>
      </c>
      <c r="AR92" s="23">
        <f t="shared" ca="1" si="60"/>
        <v>116</v>
      </c>
      <c r="AS92" s="23">
        <f t="shared" ca="1" si="56"/>
        <v>833</v>
      </c>
      <c r="AT92" s="33">
        <v>157.69999999999999</v>
      </c>
      <c r="AU92" s="23">
        <f ca="1">IF(GrantData[[#This Row],[Sustainability Check 1 (2021-2022) Status]]="Continued", GrantData[[#This Row],[Check 1 Students Summer]], 0)</f>
        <v>318</v>
      </c>
      <c r="AV92" s="28">
        <f ca="1">GrantData[[#This Row],[Summer 2021 Students]]*GrantData[[#This Row],[Check 1 Price Check]]</f>
        <v>50148.6</v>
      </c>
      <c r="AW92" s="23">
        <f ca="1">IF(GrantData[[#This Row],[Sustainability Check 1 (2021-2022) Status]]="Continued", GrantData[[#This Row],[Check 1 Students Fall]], 0)</f>
        <v>399</v>
      </c>
      <c r="AX92" s="28">
        <f t="shared" ca="1" si="71"/>
        <v>81795</v>
      </c>
      <c r="AY92" s="23">
        <f ca="1">IF(GrantData[[#This Row],[Sustainability Check 1 (2021-2022) Status]]="Continued", GrantData[[#This Row],[Check 1 Students Spring]], 0)</f>
        <v>116</v>
      </c>
      <c r="AZ92" s="28">
        <f t="shared" ca="1" si="72"/>
        <v>23780</v>
      </c>
      <c r="BA92" s="23">
        <f t="shared" ca="1" si="69"/>
        <v>833</v>
      </c>
      <c r="BB92" s="28">
        <f t="shared" ca="1" si="70"/>
        <v>155723.6</v>
      </c>
      <c r="BC92" s="34">
        <f>GrantData[[#This Row],[Total AY 2018-2019 Students]]+GrantData[[#This Row],[Total AY 2019-2020 Students]]+GrantData[[#This Row],[Total AY 2020-2021 Students]]</f>
        <v>1152</v>
      </c>
      <c r="BD92" s="28">
        <f ca="1">GrantData[[#This Row],[Total AY 2018-2019 Savings]]+GrantData[[#This Row],[Total AY 2019-2020 Savings]]+GrantData[[#This Row],[Total AY 2020-2021 Savings]]+GrantData[[#This Row],[Total AY 2021-2022 Savings]]</f>
        <v>391883.6</v>
      </c>
      <c r="BE92" s="28">
        <f ca="1">GrantData[[#This Row],[Grand Total Savings]]/GrantData[[#This Row],[Total Award]]</f>
        <v>13.590553147216923</v>
      </c>
      <c r="BF92" s="27"/>
      <c r="BG92" s="27"/>
      <c r="BH92" s="27"/>
      <c r="BI92" s="27"/>
      <c r="BJ92" s="27"/>
      <c r="BK92" s="27"/>
      <c r="BL92" s="27"/>
      <c r="BM92" s="27"/>
      <c r="CC92" s="27"/>
      <c r="CD92" s="27"/>
      <c r="CE92" s="27"/>
      <c r="CF92" s="27"/>
    </row>
    <row r="93" spans="1:84" x14ac:dyDescent="0.25">
      <c r="A93" s="17">
        <v>92</v>
      </c>
      <c r="B93" s="17" t="s">
        <v>203</v>
      </c>
      <c r="C93" s="26" t="s">
        <v>289</v>
      </c>
      <c r="D93" s="26" t="s">
        <v>260</v>
      </c>
      <c r="E93" s="14">
        <v>10717</v>
      </c>
      <c r="F93" s="35" t="s">
        <v>274</v>
      </c>
      <c r="G93" s="27" t="s">
        <v>275</v>
      </c>
      <c r="H93" s="35" t="s">
        <v>229</v>
      </c>
      <c r="I93" s="35" t="s">
        <v>230</v>
      </c>
      <c r="J93" s="35" t="s">
        <v>62</v>
      </c>
      <c r="K93" s="27" t="s">
        <v>63</v>
      </c>
      <c r="L93" s="27" t="s">
        <v>63</v>
      </c>
      <c r="M93" s="27" t="s">
        <v>63</v>
      </c>
      <c r="N93" s="28">
        <v>96000</v>
      </c>
      <c r="O93" s="23">
        <v>1050</v>
      </c>
      <c r="P93" s="28">
        <f t="shared" si="62"/>
        <v>91.428571428571431</v>
      </c>
      <c r="Q93" s="34">
        <v>162</v>
      </c>
      <c r="R93" s="34">
        <v>391</v>
      </c>
      <c r="S93" s="34">
        <v>343</v>
      </c>
      <c r="T93" s="27" t="s">
        <v>241</v>
      </c>
      <c r="U93" s="34">
        <v>0</v>
      </c>
      <c r="V93" s="28">
        <v>0</v>
      </c>
      <c r="W93" s="34">
        <v>0</v>
      </c>
      <c r="X93" s="28">
        <f t="shared" si="55"/>
        <v>0</v>
      </c>
      <c r="Y93" s="34">
        <v>0</v>
      </c>
      <c r="Z93" s="28">
        <f t="shared" si="57"/>
        <v>0</v>
      </c>
      <c r="AA93" s="34">
        <v>0</v>
      </c>
      <c r="AB93" s="28">
        <f t="shared" si="58"/>
        <v>0</v>
      </c>
      <c r="AC93" s="34">
        <f>GrantData[[#This Row],[Students Per Spring]]</f>
        <v>343</v>
      </c>
      <c r="AD93" s="28">
        <f t="shared" si="59"/>
        <v>31360</v>
      </c>
      <c r="AE93" s="34">
        <f>Y93+AA93+AC93</f>
        <v>343</v>
      </c>
      <c r="AF93" s="28">
        <f t="shared" si="61"/>
        <v>31360</v>
      </c>
      <c r="AG93" s="34">
        <f>GrantData[[#This Row],[Students Per Summer]]</f>
        <v>162</v>
      </c>
      <c r="AH93" s="28">
        <f>$P93*AG93</f>
        <v>14811.428571428572</v>
      </c>
      <c r="AI93" s="23">
        <f>GrantData[[#This Row],[Students Per Fall]]</f>
        <v>391</v>
      </c>
      <c r="AJ93" s="28">
        <f t="shared" si="63"/>
        <v>35748.571428571428</v>
      </c>
      <c r="AK93" s="23">
        <f>GrantData[[#This Row],[Students Per Spring]]</f>
        <v>343</v>
      </c>
      <c r="AL93" s="28">
        <f t="shared" si="64"/>
        <v>31360</v>
      </c>
      <c r="AM93" s="23">
        <f t="shared" si="65"/>
        <v>896</v>
      </c>
      <c r="AN93" s="28">
        <f t="shared" si="66"/>
        <v>81920</v>
      </c>
      <c r="AO93" s="17" t="s">
        <v>52</v>
      </c>
      <c r="AP93" s="23">
        <f t="shared" ca="1" si="60"/>
        <v>261</v>
      </c>
      <c r="AQ93" s="23">
        <f t="shared" ca="1" si="60"/>
        <v>155</v>
      </c>
      <c r="AR93" s="23">
        <f t="shared" ca="1" si="60"/>
        <v>446</v>
      </c>
      <c r="AS93" s="23">
        <f t="shared" ca="1" si="56"/>
        <v>862</v>
      </c>
      <c r="AT93" s="33">
        <v>240.52</v>
      </c>
      <c r="AU93" s="23">
        <f ca="1">IF(GrantData[[#This Row],[Sustainability Check 1 (2021-2022) Status]]="Continued", GrantData[[#This Row],[Check 1 Students Summer]], 0)</f>
        <v>261</v>
      </c>
      <c r="AV93" s="28">
        <f ca="1">GrantData[[#This Row],[Summer 2021 Students]]*GrantData[[#This Row],[Check 1 Price Check]]</f>
        <v>62775.72</v>
      </c>
      <c r="AW93" s="23">
        <f ca="1">IF(GrantData[[#This Row],[Sustainability Check 1 (2021-2022) Status]]="Continued", GrantData[[#This Row],[Check 1 Students Fall]], 0)</f>
        <v>155</v>
      </c>
      <c r="AX93" s="28">
        <f t="shared" ca="1" si="71"/>
        <v>14171.428571428572</v>
      </c>
      <c r="AY93" s="23">
        <f ca="1">IF(GrantData[[#This Row],[Sustainability Check 1 (2021-2022) Status]]="Continued", GrantData[[#This Row],[Check 1 Students Spring]], 0)</f>
        <v>446</v>
      </c>
      <c r="AZ93" s="28">
        <f t="shared" ca="1" si="72"/>
        <v>40777.142857142855</v>
      </c>
      <c r="BA93" s="23">
        <f t="shared" ca="1" si="69"/>
        <v>862</v>
      </c>
      <c r="BB93" s="28">
        <f t="shared" ca="1" si="70"/>
        <v>117724.29142857144</v>
      </c>
      <c r="BC93" s="34">
        <f>GrantData[[#This Row],[Total AY 2018-2019 Students]]+GrantData[[#This Row],[Total AY 2019-2020 Students]]+GrantData[[#This Row],[Total AY 2020-2021 Students]]</f>
        <v>1239</v>
      </c>
      <c r="BD93" s="28">
        <f ca="1">GrantData[[#This Row],[Total AY 2018-2019 Savings]]+GrantData[[#This Row],[Total AY 2019-2020 Savings]]+GrantData[[#This Row],[Total AY 2020-2021 Savings]]+GrantData[[#This Row],[Total AY 2021-2022 Savings]]</f>
        <v>231004.29142857145</v>
      </c>
      <c r="BE93" s="28">
        <f ca="1">GrantData[[#This Row],[Grand Total Savings]]/GrantData[[#This Row],[Total Award]]</f>
        <v>21.55493994854637</v>
      </c>
      <c r="BF93" s="27"/>
      <c r="BG93" s="27"/>
      <c r="BH93" s="27"/>
      <c r="BI93" s="27"/>
      <c r="BJ93" s="27"/>
      <c r="BK93" s="27"/>
      <c r="BL93" s="27"/>
      <c r="BM93" s="27"/>
      <c r="CC93" s="27"/>
      <c r="CD93" s="27"/>
      <c r="CE93" s="27"/>
      <c r="CF93" s="27"/>
    </row>
    <row r="94" spans="1:84" x14ac:dyDescent="0.25">
      <c r="A94" s="17">
        <v>93</v>
      </c>
      <c r="B94" s="17" t="s">
        <v>203</v>
      </c>
      <c r="C94" s="26" t="s">
        <v>289</v>
      </c>
      <c r="D94" s="26" t="s">
        <v>261</v>
      </c>
      <c r="E94" s="14">
        <v>19527</v>
      </c>
      <c r="F94" s="35" t="s">
        <v>274</v>
      </c>
      <c r="G94" s="27" t="s">
        <v>275</v>
      </c>
      <c r="H94" s="35" t="s">
        <v>77</v>
      </c>
      <c r="I94" s="35" t="s">
        <v>78</v>
      </c>
      <c r="J94" s="35" t="s">
        <v>79</v>
      </c>
      <c r="K94" s="27" t="s">
        <v>63</v>
      </c>
      <c r="L94" s="27" t="s">
        <v>51</v>
      </c>
      <c r="M94" s="27" t="s">
        <v>51</v>
      </c>
      <c r="N94" s="28">
        <v>89000</v>
      </c>
      <c r="O94" s="23">
        <v>1000</v>
      </c>
      <c r="P94" s="28">
        <f t="shared" si="62"/>
        <v>89</v>
      </c>
      <c r="Q94" s="34">
        <v>248</v>
      </c>
      <c r="R94" s="34">
        <v>254</v>
      </c>
      <c r="S94" s="34">
        <v>402</v>
      </c>
      <c r="T94" s="27" t="s">
        <v>241</v>
      </c>
      <c r="U94" s="34">
        <v>0</v>
      </c>
      <c r="V94" s="28">
        <v>0</v>
      </c>
      <c r="W94" s="34">
        <v>0</v>
      </c>
      <c r="X94" s="28">
        <f t="shared" si="55"/>
        <v>0</v>
      </c>
      <c r="Y94" s="34">
        <v>0</v>
      </c>
      <c r="Z94" s="28">
        <f t="shared" si="57"/>
        <v>0</v>
      </c>
      <c r="AA94" s="34">
        <v>0</v>
      </c>
      <c r="AB94" s="28">
        <f t="shared" si="58"/>
        <v>0</v>
      </c>
      <c r="AC94" s="34">
        <f>GrantData[[#This Row],[Students Per Spring]]</f>
        <v>402</v>
      </c>
      <c r="AD94" s="28">
        <f t="shared" si="59"/>
        <v>35778</v>
      </c>
      <c r="AE94" s="34">
        <f>Y94+AA94+AC94</f>
        <v>402</v>
      </c>
      <c r="AF94" s="28">
        <f t="shared" si="61"/>
        <v>35778</v>
      </c>
      <c r="AG94" s="34">
        <f>GrantData[[#This Row],[Students Per Summer]]</f>
        <v>248</v>
      </c>
      <c r="AH94" s="28">
        <f>$P94*AG94</f>
        <v>22072</v>
      </c>
      <c r="AI94" s="23">
        <f>GrantData[[#This Row],[Students Per Fall]]</f>
        <v>254</v>
      </c>
      <c r="AJ94" s="28">
        <f t="shared" si="63"/>
        <v>22606</v>
      </c>
      <c r="AK94" s="23">
        <f>GrantData[[#This Row],[Students Per Spring]]</f>
        <v>402</v>
      </c>
      <c r="AL94" s="28">
        <f t="shared" si="64"/>
        <v>35778</v>
      </c>
      <c r="AM94" s="23">
        <f t="shared" si="65"/>
        <v>904</v>
      </c>
      <c r="AN94" s="28">
        <f t="shared" si="66"/>
        <v>80456</v>
      </c>
      <c r="AO94" s="17" t="s">
        <v>52</v>
      </c>
      <c r="AP94" s="23">
        <f t="shared" ca="1" si="60"/>
        <v>232</v>
      </c>
      <c r="AQ94" s="23">
        <f t="shared" ca="1" si="60"/>
        <v>480</v>
      </c>
      <c r="AR94" s="23">
        <f t="shared" ca="1" si="60"/>
        <v>184</v>
      </c>
      <c r="AS94" s="23">
        <f t="shared" ca="1" si="56"/>
        <v>896</v>
      </c>
      <c r="AT94" s="33">
        <v>159.94999999999999</v>
      </c>
      <c r="AU94" s="23">
        <f ca="1">IF(GrantData[[#This Row],[Sustainability Check 1 (2021-2022) Status]]="Continued", GrantData[[#This Row],[Check 1 Students Summer]], 0)</f>
        <v>232</v>
      </c>
      <c r="AV94" s="28">
        <f ca="1">GrantData[[#This Row],[Summer 2021 Students]]*GrantData[[#This Row],[Check 1 Price Check]]</f>
        <v>37108.399999999994</v>
      </c>
      <c r="AW94" s="23">
        <f ca="1">IF(GrantData[[#This Row],[Sustainability Check 1 (2021-2022) Status]]="Continued", GrantData[[#This Row],[Check 1 Students Fall]], 0)</f>
        <v>480</v>
      </c>
      <c r="AX94" s="28">
        <f t="shared" ca="1" si="71"/>
        <v>42720</v>
      </c>
      <c r="AY94" s="23">
        <f ca="1">IF(GrantData[[#This Row],[Sustainability Check 1 (2021-2022) Status]]="Continued", GrantData[[#This Row],[Check 1 Students Spring]], 0)</f>
        <v>184</v>
      </c>
      <c r="AZ94" s="28">
        <f t="shared" ca="1" si="72"/>
        <v>16376</v>
      </c>
      <c r="BA94" s="23">
        <f t="shared" ca="1" si="69"/>
        <v>896</v>
      </c>
      <c r="BB94" s="28">
        <f t="shared" ca="1" si="70"/>
        <v>96204.4</v>
      </c>
      <c r="BC94" s="34">
        <f>GrantData[[#This Row],[Total AY 2018-2019 Students]]+GrantData[[#This Row],[Total AY 2019-2020 Students]]+GrantData[[#This Row],[Total AY 2020-2021 Students]]</f>
        <v>1306</v>
      </c>
      <c r="BD94" s="28">
        <f ca="1">GrantData[[#This Row],[Total AY 2018-2019 Savings]]+GrantData[[#This Row],[Total AY 2019-2020 Savings]]+GrantData[[#This Row],[Total AY 2020-2021 Savings]]+GrantData[[#This Row],[Total AY 2021-2022 Savings]]</f>
        <v>212438.39999999999</v>
      </c>
      <c r="BE94" s="28">
        <f ca="1">GrantData[[#This Row],[Grand Total Savings]]/GrantData[[#This Row],[Total Award]]</f>
        <v>10.879213396835151</v>
      </c>
      <c r="BF94" s="27"/>
      <c r="BG94" s="27"/>
      <c r="BH94" s="27"/>
      <c r="BI94" s="27"/>
      <c r="BJ94" s="27"/>
      <c r="BK94" s="27"/>
      <c r="BL94" s="27"/>
      <c r="BM94" s="27"/>
      <c r="CC94" s="27"/>
      <c r="CD94" s="27"/>
      <c r="CE94" s="27"/>
      <c r="CF94" s="27"/>
    </row>
    <row r="95" spans="1:84" x14ac:dyDescent="0.25">
      <c r="A95" s="17">
        <v>94</v>
      </c>
      <c r="B95" s="17" t="s">
        <v>203</v>
      </c>
      <c r="C95" s="26" t="s">
        <v>289</v>
      </c>
      <c r="D95" s="26" t="s">
        <v>262</v>
      </c>
      <c r="E95" s="14">
        <v>5028</v>
      </c>
      <c r="F95" s="35" t="s">
        <v>274</v>
      </c>
      <c r="G95" s="27" t="s">
        <v>275</v>
      </c>
      <c r="H95" s="35" t="s">
        <v>231</v>
      </c>
      <c r="I95" s="35" t="s">
        <v>226</v>
      </c>
      <c r="J95" s="35" t="s">
        <v>107</v>
      </c>
      <c r="K95" s="27" t="s">
        <v>63</v>
      </c>
      <c r="L95" s="27" t="s">
        <v>51</v>
      </c>
      <c r="M95" s="27" t="s">
        <v>56</v>
      </c>
      <c r="N95" s="28">
        <v>73800</v>
      </c>
      <c r="O95" s="27">
        <v>300</v>
      </c>
      <c r="P95" s="28">
        <f t="shared" si="62"/>
        <v>246</v>
      </c>
      <c r="Q95" s="34">
        <v>178</v>
      </c>
      <c r="R95" s="34">
        <v>163</v>
      </c>
      <c r="S95" s="34">
        <v>432</v>
      </c>
      <c r="T95" s="27" t="s">
        <v>241</v>
      </c>
      <c r="U95" s="34">
        <v>0</v>
      </c>
      <c r="V95" s="28">
        <v>0</v>
      </c>
      <c r="W95" s="34">
        <v>0</v>
      </c>
      <c r="X95" s="28">
        <f t="shared" ref="X95:X99" si="73">V95</f>
        <v>0</v>
      </c>
      <c r="Y95" s="34">
        <v>0</v>
      </c>
      <c r="Z95" s="28">
        <f t="shared" si="57"/>
        <v>0</v>
      </c>
      <c r="AA95" s="34">
        <v>0</v>
      </c>
      <c r="AB95" s="28">
        <f t="shared" si="58"/>
        <v>0</v>
      </c>
      <c r="AC95" s="34">
        <f>GrantData[[#This Row],[Students Per Spring]]</f>
        <v>432</v>
      </c>
      <c r="AD95" s="28">
        <f t="shared" si="59"/>
        <v>106272</v>
      </c>
      <c r="AE95" s="34">
        <f>Y95+AA95+AC95</f>
        <v>432</v>
      </c>
      <c r="AF95" s="28">
        <f t="shared" si="61"/>
        <v>106272</v>
      </c>
      <c r="AG95" s="34">
        <f>GrantData[[#This Row],[Students Per Summer]]</f>
        <v>178</v>
      </c>
      <c r="AH95" s="28">
        <f>$P95*AG95</f>
        <v>43788</v>
      </c>
      <c r="AI95" s="23">
        <f>GrantData[[#This Row],[Students Per Fall]]</f>
        <v>163</v>
      </c>
      <c r="AJ95" s="28">
        <f t="shared" si="63"/>
        <v>40098</v>
      </c>
      <c r="AK95" s="23">
        <f>GrantData[[#This Row],[Students Per Spring]]</f>
        <v>432</v>
      </c>
      <c r="AL95" s="28">
        <f t="shared" si="64"/>
        <v>106272</v>
      </c>
      <c r="AM95" s="23">
        <f t="shared" si="65"/>
        <v>773</v>
      </c>
      <c r="AN95" s="28">
        <f t="shared" si="66"/>
        <v>190158</v>
      </c>
      <c r="AO95" s="17" t="s">
        <v>52</v>
      </c>
      <c r="AP95" s="23">
        <f t="shared" ca="1" si="60"/>
        <v>441</v>
      </c>
      <c r="AQ95" s="23">
        <f t="shared" ca="1" si="60"/>
        <v>463</v>
      </c>
      <c r="AR95" s="23">
        <f t="shared" ca="1" si="60"/>
        <v>475</v>
      </c>
      <c r="AS95" s="23">
        <f t="shared" ca="1" si="56"/>
        <v>1379</v>
      </c>
      <c r="AT95" s="33">
        <v>287.95</v>
      </c>
      <c r="AU95" s="23">
        <f ca="1">IF(GrantData[[#This Row],[Sustainability Check 1 (2021-2022) Status]]="Continued", GrantData[[#This Row],[Check 1 Students Summer]], 0)</f>
        <v>441</v>
      </c>
      <c r="AV95" s="28">
        <f ca="1">GrantData[[#This Row],[Summer 2021 Students]]*GrantData[[#This Row],[Check 1 Price Check]]</f>
        <v>126985.95</v>
      </c>
      <c r="AW95" s="23">
        <f ca="1">IF(GrantData[[#This Row],[Sustainability Check 1 (2021-2022) Status]]="Continued", GrantData[[#This Row],[Check 1 Students Fall]], 0)</f>
        <v>463</v>
      </c>
      <c r="AX95" s="28">
        <f t="shared" ca="1" si="71"/>
        <v>113898</v>
      </c>
      <c r="AY95" s="23">
        <f ca="1">IF(GrantData[[#This Row],[Sustainability Check 1 (2021-2022) Status]]="Continued", GrantData[[#This Row],[Check 1 Students Spring]], 0)</f>
        <v>475</v>
      </c>
      <c r="AZ95" s="28">
        <f t="shared" ca="1" si="72"/>
        <v>116850</v>
      </c>
      <c r="BA95" s="23">
        <f t="shared" ca="1" si="69"/>
        <v>1379</v>
      </c>
      <c r="BB95" s="28">
        <f t="shared" ca="1" si="70"/>
        <v>357733.95</v>
      </c>
      <c r="BC95" s="34">
        <f>GrantData[[#This Row],[Total AY 2018-2019 Students]]+GrantData[[#This Row],[Total AY 2019-2020 Students]]+GrantData[[#This Row],[Total AY 2020-2021 Students]]</f>
        <v>1205</v>
      </c>
      <c r="BD95" s="28">
        <f ca="1">GrantData[[#This Row],[Total AY 2018-2019 Savings]]+GrantData[[#This Row],[Total AY 2019-2020 Savings]]+GrantData[[#This Row],[Total AY 2020-2021 Savings]]+GrantData[[#This Row],[Total AY 2021-2022 Savings]]</f>
        <v>654163.94999999995</v>
      </c>
      <c r="BE95" s="28">
        <f ca="1">GrantData[[#This Row],[Grand Total Savings]]/GrantData[[#This Row],[Total Award]]</f>
        <v>130.10420644391408</v>
      </c>
      <c r="BF95" s="27"/>
      <c r="BG95" s="27"/>
      <c r="BH95" s="27"/>
      <c r="BI95" s="27"/>
      <c r="BJ95" s="27"/>
      <c r="BK95" s="27"/>
      <c r="BL95" s="27"/>
      <c r="BM95" s="27"/>
      <c r="CC95" s="27"/>
      <c r="CD95" s="27"/>
      <c r="CE95" s="27"/>
      <c r="CF95" s="27"/>
    </row>
    <row r="96" spans="1:84" x14ac:dyDescent="0.25">
      <c r="A96" s="17">
        <v>95</v>
      </c>
      <c r="B96" s="17" t="s">
        <v>203</v>
      </c>
      <c r="C96" s="26" t="s">
        <v>289</v>
      </c>
      <c r="D96" s="26" t="s">
        <v>263</v>
      </c>
      <c r="E96" s="14">
        <v>16371</v>
      </c>
      <c r="F96" s="35" t="s">
        <v>274</v>
      </c>
      <c r="G96" s="27" t="s">
        <v>275</v>
      </c>
      <c r="H96" s="35" t="s">
        <v>232</v>
      </c>
      <c r="I96" s="35" t="s">
        <v>233</v>
      </c>
      <c r="J96" s="35" t="s">
        <v>85</v>
      </c>
      <c r="K96" s="27" t="s">
        <v>63</v>
      </c>
      <c r="L96" s="27" t="s">
        <v>51</v>
      </c>
      <c r="M96" s="27" t="s">
        <v>56</v>
      </c>
      <c r="N96" s="28">
        <v>344520</v>
      </c>
      <c r="O96" s="23">
        <v>1160</v>
      </c>
      <c r="P96" s="28">
        <f t="shared" si="62"/>
        <v>297</v>
      </c>
      <c r="Q96" s="34">
        <v>216</v>
      </c>
      <c r="R96" s="34">
        <v>312</v>
      </c>
      <c r="S96" s="34">
        <v>278</v>
      </c>
      <c r="T96" s="27" t="s">
        <v>195</v>
      </c>
      <c r="U96" s="34">
        <v>0</v>
      </c>
      <c r="V96" s="28">
        <v>0</v>
      </c>
      <c r="W96" s="34">
        <v>0</v>
      </c>
      <c r="X96" s="28">
        <f t="shared" si="73"/>
        <v>0</v>
      </c>
      <c r="Y96" s="34">
        <v>0</v>
      </c>
      <c r="Z96" s="28">
        <f t="shared" si="57"/>
        <v>0</v>
      </c>
      <c r="AA96" s="34">
        <v>0</v>
      </c>
      <c r="AB96" s="28">
        <f t="shared" si="58"/>
        <v>0</v>
      </c>
      <c r="AC96" s="34">
        <v>0</v>
      </c>
      <c r="AD96" s="28">
        <f t="shared" si="59"/>
        <v>0</v>
      </c>
      <c r="AE96" s="34">
        <v>0</v>
      </c>
      <c r="AF96" s="28">
        <f t="shared" si="61"/>
        <v>0</v>
      </c>
      <c r="AG96" s="34">
        <v>0</v>
      </c>
      <c r="AH96" s="28">
        <v>0</v>
      </c>
      <c r="AI96" s="23">
        <f>GrantData[[#This Row],[Students Per Fall]]</f>
        <v>312</v>
      </c>
      <c r="AJ96" s="28">
        <f t="shared" si="63"/>
        <v>92664</v>
      </c>
      <c r="AK96" s="23">
        <f>GrantData[[#This Row],[Students Per Spring]]</f>
        <v>278</v>
      </c>
      <c r="AL96" s="28">
        <f t="shared" si="64"/>
        <v>82566</v>
      </c>
      <c r="AM96" s="23">
        <f t="shared" si="65"/>
        <v>590</v>
      </c>
      <c r="AN96" s="28">
        <f t="shared" si="66"/>
        <v>175230</v>
      </c>
      <c r="AO96" s="17" t="s">
        <v>52</v>
      </c>
      <c r="AP96" s="23">
        <f t="shared" ca="1" si="60"/>
        <v>490</v>
      </c>
      <c r="AQ96" s="23">
        <f t="shared" ca="1" si="60"/>
        <v>453</v>
      </c>
      <c r="AR96" s="23">
        <f t="shared" ca="1" si="60"/>
        <v>316</v>
      </c>
      <c r="AS96" s="23">
        <f t="shared" ca="1" si="56"/>
        <v>1259</v>
      </c>
      <c r="AT96" s="33">
        <v>194.5</v>
      </c>
      <c r="AU96" s="23">
        <f ca="1">IF(GrantData[[#This Row],[Sustainability Check 1 (2021-2022) Status]]="Continued", GrantData[[#This Row],[Check 1 Students Summer]], 0)</f>
        <v>490</v>
      </c>
      <c r="AV96" s="28">
        <f ca="1">GrantData[[#This Row],[Summer 2021 Students]]*GrantData[[#This Row],[Check 1 Price Check]]</f>
        <v>95305</v>
      </c>
      <c r="AW96" s="23">
        <f ca="1">IF(GrantData[[#This Row],[Sustainability Check 1 (2021-2022) Status]]="Continued", GrantData[[#This Row],[Check 1 Students Fall]], 0)</f>
        <v>453</v>
      </c>
      <c r="AX96" s="28">
        <f t="shared" ca="1" si="71"/>
        <v>134541</v>
      </c>
      <c r="AY96" s="23">
        <f ca="1">IF(GrantData[[#This Row],[Sustainability Check 1 (2021-2022) Status]]="Continued", GrantData[[#This Row],[Check 1 Students Spring]], 0)</f>
        <v>316</v>
      </c>
      <c r="AZ96" s="28">
        <f t="shared" ca="1" si="72"/>
        <v>93852</v>
      </c>
      <c r="BA96" s="23">
        <f t="shared" ca="1" si="69"/>
        <v>1259</v>
      </c>
      <c r="BB96" s="28">
        <f t="shared" ca="1" si="70"/>
        <v>323698</v>
      </c>
      <c r="BC96" s="34">
        <f>GrantData[[#This Row],[Total AY 2018-2019 Students]]+GrantData[[#This Row],[Total AY 2019-2020 Students]]+GrantData[[#This Row],[Total AY 2020-2021 Students]]</f>
        <v>590</v>
      </c>
      <c r="BD96" s="28">
        <f ca="1">GrantData[[#This Row],[Total AY 2018-2019 Savings]]+GrantData[[#This Row],[Total AY 2019-2020 Savings]]+GrantData[[#This Row],[Total AY 2020-2021 Savings]]+GrantData[[#This Row],[Total AY 2021-2022 Savings]]</f>
        <v>498928</v>
      </c>
      <c r="BE96" s="28">
        <f ca="1">GrantData[[#This Row],[Grand Total Savings]]/GrantData[[#This Row],[Total Award]]</f>
        <v>30.476330095901289</v>
      </c>
      <c r="BF96" s="27"/>
      <c r="BG96" s="27"/>
      <c r="BH96" s="27"/>
      <c r="BI96" s="27"/>
      <c r="BJ96" s="27"/>
      <c r="BK96" s="27"/>
      <c r="BL96" s="27"/>
      <c r="BM96" s="27"/>
      <c r="CC96" s="27"/>
      <c r="CD96" s="27"/>
      <c r="CE96" s="27"/>
      <c r="CF96" s="27"/>
    </row>
    <row r="97" spans="1:84" x14ac:dyDescent="0.25">
      <c r="A97" s="17">
        <v>96</v>
      </c>
      <c r="B97" s="17" t="s">
        <v>203</v>
      </c>
      <c r="C97" s="26" t="s">
        <v>289</v>
      </c>
      <c r="D97" s="26" t="s">
        <v>264</v>
      </c>
      <c r="E97" s="14">
        <v>3738</v>
      </c>
      <c r="F97" s="35" t="s">
        <v>274</v>
      </c>
      <c r="G97" s="27" t="s">
        <v>275</v>
      </c>
      <c r="H97" s="35" t="s">
        <v>139</v>
      </c>
      <c r="I97" s="35" t="s">
        <v>234</v>
      </c>
      <c r="J97" s="35" t="s">
        <v>62</v>
      </c>
      <c r="K97" s="27" t="s">
        <v>56</v>
      </c>
      <c r="L97" s="27" t="s">
        <v>51</v>
      </c>
      <c r="M97" s="27" t="s">
        <v>63</v>
      </c>
      <c r="N97" s="28">
        <v>210000</v>
      </c>
      <c r="O97" s="23">
        <v>1050</v>
      </c>
      <c r="P97" s="28">
        <f t="shared" si="62"/>
        <v>200</v>
      </c>
      <c r="Q97" s="34">
        <v>225</v>
      </c>
      <c r="R97" s="34">
        <v>207</v>
      </c>
      <c r="S97" s="34">
        <v>205</v>
      </c>
      <c r="T97" s="27" t="s">
        <v>241</v>
      </c>
      <c r="U97" s="34">
        <v>0</v>
      </c>
      <c r="V97" s="28">
        <v>0</v>
      </c>
      <c r="W97" s="34">
        <v>0</v>
      </c>
      <c r="X97" s="28">
        <f t="shared" si="73"/>
        <v>0</v>
      </c>
      <c r="Y97" s="34">
        <v>0</v>
      </c>
      <c r="Z97" s="28">
        <f t="shared" si="57"/>
        <v>0</v>
      </c>
      <c r="AA97" s="34">
        <v>0</v>
      </c>
      <c r="AB97" s="28">
        <f t="shared" si="58"/>
        <v>0</v>
      </c>
      <c r="AC97" s="34">
        <f>GrantData[[#This Row],[Students Per Spring]]</f>
        <v>205</v>
      </c>
      <c r="AD97" s="28">
        <f t="shared" si="59"/>
        <v>41000</v>
      </c>
      <c r="AE97" s="34">
        <f>Y97+AA97+AC97</f>
        <v>205</v>
      </c>
      <c r="AF97" s="28">
        <f t="shared" si="61"/>
        <v>41000</v>
      </c>
      <c r="AG97" s="34">
        <f>GrantData[[#This Row],[Students Per Summer]]</f>
        <v>225</v>
      </c>
      <c r="AH97" s="28">
        <f>$P97*AG97</f>
        <v>45000</v>
      </c>
      <c r="AI97" s="23">
        <f>GrantData[[#This Row],[Students Per Fall]]</f>
        <v>207</v>
      </c>
      <c r="AJ97" s="28">
        <f t="shared" si="63"/>
        <v>41400</v>
      </c>
      <c r="AK97" s="23">
        <f>GrantData[[#This Row],[Students Per Spring]]</f>
        <v>205</v>
      </c>
      <c r="AL97" s="28">
        <f t="shared" si="64"/>
        <v>41000</v>
      </c>
      <c r="AM97" s="23">
        <f t="shared" si="65"/>
        <v>637</v>
      </c>
      <c r="AN97" s="28">
        <f t="shared" si="66"/>
        <v>127400</v>
      </c>
      <c r="AO97" s="17" t="s">
        <v>52</v>
      </c>
      <c r="AP97" s="23">
        <f t="shared" ca="1" si="60"/>
        <v>349</v>
      </c>
      <c r="AQ97" s="23">
        <f t="shared" ca="1" si="60"/>
        <v>187</v>
      </c>
      <c r="AR97" s="23">
        <f t="shared" ca="1" si="60"/>
        <v>247</v>
      </c>
      <c r="AS97" s="23">
        <f t="shared" ca="1" si="56"/>
        <v>783</v>
      </c>
      <c r="AT97" s="33">
        <v>159.96</v>
      </c>
      <c r="AU97" s="23">
        <f ca="1">IF(GrantData[[#This Row],[Sustainability Check 1 (2021-2022) Status]]="Continued", GrantData[[#This Row],[Check 1 Students Summer]], 0)</f>
        <v>349</v>
      </c>
      <c r="AV97" s="28">
        <f ca="1">GrantData[[#This Row],[Summer 2021 Students]]*GrantData[[#This Row],[Check 1 Price Check]]</f>
        <v>55826.04</v>
      </c>
      <c r="AW97" s="23">
        <f ca="1">IF(GrantData[[#This Row],[Sustainability Check 1 (2021-2022) Status]]="Continued", GrantData[[#This Row],[Check 1 Students Fall]], 0)</f>
        <v>187</v>
      </c>
      <c r="AX97" s="28">
        <f t="shared" ca="1" si="71"/>
        <v>37400</v>
      </c>
      <c r="AY97" s="23">
        <f ca="1">IF(GrantData[[#This Row],[Sustainability Check 1 (2021-2022) Status]]="Continued", GrantData[[#This Row],[Check 1 Students Spring]], 0)</f>
        <v>247</v>
      </c>
      <c r="AZ97" s="28">
        <f t="shared" ca="1" si="72"/>
        <v>49400</v>
      </c>
      <c r="BA97" s="23">
        <f t="shared" ca="1" si="69"/>
        <v>783</v>
      </c>
      <c r="BB97" s="28">
        <f t="shared" ca="1" si="70"/>
        <v>142626.04</v>
      </c>
      <c r="BC97" s="34">
        <f>GrantData[[#This Row],[Total AY 2018-2019 Students]]+GrantData[[#This Row],[Total AY 2019-2020 Students]]+GrantData[[#This Row],[Total AY 2020-2021 Students]]</f>
        <v>842</v>
      </c>
      <c r="BD97" s="28">
        <f ca="1">GrantData[[#This Row],[Total AY 2018-2019 Savings]]+GrantData[[#This Row],[Total AY 2019-2020 Savings]]+GrantData[[#This Row],[Total AY 2020-2021 Savings]]+GrantData[[#This Row],[Total AY 2021-2022 Savings]]</f>
        <v>311026.04000000004</v>
      </c>
      <c r="BE97" s="28">
        <f ca="1">GrantData[[#This Row],[Grand Total Savings]]/GrantData[[#This Row],[Total Award]]</f>
        <v>83.206538255751752</v>
      </c>
      <c r="BF97" s="27"/>
      <c r="BG97" s="27"/>
      <c r="BH97" s="27"/>
      <c r="BI97" s="27"/>
      <c r="BJ97" s="27"/>
      <c r="BK97" s="27"/>
      <c r="BL97" s="27"/>
      <c r="BM97" s="27"/>
      <c r="CC97" s="27"/>
      <c r="CD97" s="27"/>
      <c r="CE97" s="27"/>
      <c r="CF97" s="27"/>
    </row>
    <row r="98" spans="1:84" x14ac:dyDescent="0.25">
      <c r="A98" s="17">
        <v>97</v>
      </c>
      <c r="B98" s="17" t="s">
        <v>203</v>
      </c>
      <c r="C98" s="26" t="s">
        <v>289</v>
      </c>
      <c r="D98" s="26" t="s">
        <v>265</v>
      </c>
      <c r="E98" s="14">
        <v>11334</v>
      </c>
      <c r="F98" s="35" t="s">
        <v>274</v>
      </c>
      <c r="G98" s="27" t="s">
        <v>275</v>
      </c>
      <c r="H98" s="35" t="s">
        <v>235</v>
      </c>
      <c r="I98" s="35" t="s">
        <v>236</v>
      </c>
      <c r="J98" s="35" t="s">
        <v>237</v>
      </c>
      <c r="K98" s="27" t="s">
        <v>63</v>
      </c>
      <c r="L98" s="27" t="s">
        <v>51</v>
      </c>
      <c r="M98" s="27" t="s">
        <v>56</v>
      </c>
      <c r="N98" s="28">
        <v>9690</v>
      </c>
      <c r="O98" s="27">
        <v>85</v>
      </c>
      <c r="P98" s="28">
        <f t="shared" si="62"/>
        <v>114</v>
      </c>
      <c r="Q98" s="34">
        <v>293</v>
      </c>
      <c r="R98" s="34">
        <v>456</v>
      </c>
      <c r="S98" s="34">
        <v>301</v>
      </c>
      <c r="T98" s="27" t="s">
        <v>195</v>
      </c>
      <c r="U98" s="34">
        <v>0</v>
      </c>
      <c r="V98" s="28">
        <v>0</v>
      </c>
      <c r="W98" s="34">
        <v>0</v>
      </c>
      <c r="X98" s="28">
        <f t="shared" si="73"/>
        <v>0</v>
      </c>
      <c r="Y98" s="34">
        <v>0</v>
      </c>
      <c r="Z98" s="28">
        <f>$P98*Y98</f>
        <v>0</v>
      </c>
      <c r="AA98" s="34">
        <v>0</v>
      </c>
      <c r="AB98" s="28">
        <f>$P98*AA98</f>
        <v>0</v>
      </c>
      <c r="AC98" s="34">
        <v>0</v>
      </c>
      <c r="AD98" s="28">
        <f>$P98*AC98</f>
        <v>0</v>
      </c>
      <c r="AE98" s="34">
        <v>0</v>
      </c>
      <c r="AF98" s="28">
        <f t="shared" si="61"/>
        <v>0</v>
      </c>
      <c r="AG98" s="34">
        <v>0</v>
      </c>
      <c r="AH98" s="28">
        <v>0</v>
      </c>
      <c r="AI98" s="23">
        <f>GrantData[[#This Row],[Students Per Fall]]</f>
        <v>456</v>
      </c>
      <c r="AJ98" s="28">
        <f t="shared" si="63"/>
        <v>51984</v>
      </c>
      <c r="AK98" s="23">
        <f>GrantData[[#This Row],[Students Per Spring]]</f>
        <v>301</v>
      </c>
      <c r="AL98" s="28">
        <f t="shared" si="64"/>
        <v>34314</v>
      </c>
      <c r="AM98" s="23">
        <f t="shared" si="65"/>
        <v>757</v>
      </c>
      <c r="AN98" s="28">
        <f t="shared" si="66"/>
        <v>86298</v>
      </c>
      <c r="AO98" s="17" t="s">
        <v>52</v>
      </c>
      <c r="AP98" s="23">
        <f t="shared" ca="1" si="60"/>
        <v>275</v>
      </c>
      <c r="AQ98" s="23">
        <f t="shared" ca="1" si="60"/>
        <v>270</v>
      </c>
      <c r="AR98" s="23">
        <f t="shared" ca="1" si="60"/>
        <v>212</v>
      </c>
      <c r="AS98" s="23">
        <f t="shared" ca="1" si="56"/>
        <v>757</v>
      </c>
      <c r="AT98" s="33">
        <v>233.95</v>
      </c>
      <c r="AU98" s="23">
        <f ca="1">IF(GrantData[[#This Row],[Sustainability Check 1 (2021-2022) Status]]="Continued", GrantData[[#This Row],[Check 1 Students Summer]], 0)</f>
        <v>275</v>
      </c>
      <c r="AV98" s="28">
        <f ca="1">GrantData[[#This Row],[Summer 2021 Students]]*GrantData[[#This Row],[Check 1 Price Check]]</f>
        <v>64336.25</v>
      </c>
      <c r="AW98" s="23">
        <f ca="1">IF(GrantData[[#This Row],[Sustainability Check 1 (2021-2022) Status]]="Continued", GrantData[[#This Row],[Check 1 Students Fall]], 0)</f>
        <v>270</v>
      </c>
      <c r="AX98" s="28">
        <f t="shared" ca="1" si="71"/>
        <v>30780</v>
      </c>
      <c r="AY98" s="23">
        <f ca="1">IF(GrantData[[#This Row],[Sustainability Check 1 (2021-2022) Status]]="Continued", GrantData[[#This Row],[Check 1 Students Spring]], 0)</f>
        <v>212</v>
      </c>
      <c r="AZ98" s="28">
        <f t="shared" ca="1" si="72"/>
        <v>24168</v>
      </c>
      <c r="BA98" s="23">
        <f t="shared" ca="1" si="69"/>
        <v>757</v>
      </c>
      <c r="BB98" s="28">
        <f t="shared" ca="1" si="70"/>
        <v>119284.25</v>
      </c>
      <c r="BC98" s="34">
        <f>GrantData[[#This Row],[Total AY 2018-2019 Students]]+GrantData[[#This Row],[Total AY 2019-2020 Students]]+GrantData[[#This Row],[Total AY 2020-2021 Students]]</f>
        <v>757</v>
      </c>
      <c r="BD98" s="28">
        <f ca="1">GrantData[[#This Row],[Total AY 2018-2019 Savings]]+GrantData[[#This Row],[Total AY 2019-2020 Savings]]+GrantData[[#This Row],[Total AY 2020-2021 Savings]]+GrantData[[#This Row],[Total AY 2021-2022 Savings]]</f>
        <v>205582.25</v>
      </c>
      <c r="BE98" s="28">
        <f ca="1">GrantData[[#This Row],[Grand Total Savings]]/GrantData[[#This Row],[Total Award]]</f>
        <v>18.138543320981118</v>
      </c>
      <c r="BF98" s="27"/>
      <c r="BG98" s="27"/>
      <c r="BH98" s="27"/>
      <c r="BI98" s="27"/>
      <c r="BJ98" s="27"/>
      <c r="BK98" s="27"/>
      <c r="BL98" s="27"/>
      <c r="BM98" s="27"/>
      <c r="CC98" s="27"/>
      <c r="CD98" s="27"/>
      <c r="CE98" s="27"/>
      <c r="CF98" s="27"/>
    </row>
    <row r="99" spans="1:84" x14ac:dyDescent="0.25">
      <c r="A99" s="17">
        <v>98</v>
      </c>
      <c r="B99" s="17" t="s">
        <v>203</v>
      </c>
      <c r="C99" s="26" t="s">
        <v>289</v>
      </c>
      <c r="D99" s="26" t="s">
        <v>266</v>
      </c>
      <c r="E99" s="14">
        <v>28545</v>
      </c>
      <c r="F99" s="35" t="s">
        <v>274</v>
      </c>
      <c r="G99" s="27" t="s">
        <v>275</v>
      </c>
      <c r="H99" s="35" t="s">
        <v>235</v>
      </c>
      <c r="I99" s="35" t="s">
        <v>236</v>
      </c>
      <c r="J99" s="35" t="s">
        <v>237</v>
      </c>
      <c r="K99" s="27" t="s">
        <v>238</v>
      </c>
      <c r="L99" s="27" t="s">
        <v>238</v>
      </c>
      <c r="M99" s="27" t="s">
        <v>238</v>
      </c>
      <c r="N99" s="28">
        <v>9690</v>
      </c>
      <c r="O99" s="27">
        <v>85</v>
      </c>
      <c r="P99" s="28">
        <f t="shared" si="62"/>
        <v>114</v>
      </c>
      <c r="Q99" s="34">
        <v>385</v>
      </c>
      <c r="R99" s="34">
        <v>257</v>
      </c>
      <c r="S99" s="34">
        <v>495</v>
      </c>
      <c r="T99" s="27" t="s">
        <v>195</v>
      </c>
      <c r="U99" s="34">
        <v>0</v>
      </c>
      <c r="V99" s="28">
        <v>0</v>
      </c>
      <c r="W99" s="34">
        <v>0</v>
      </c>
      <c r="X99" s="28">
        <f t="shared" si="73"/>
        <v>0</v>
      </c>
      <c r="Y99" s="34">
        <v>0</v>
      </c>
      <c r="Z99" s="28">
        <f>$P99*Y99</f>
        <v>0</v>
      </c>
      <c r="AA99" s="34">
        <v>0</v>
      </c>
      <c r="AB99" s="28">
        <f>$P99*AA99</f>
        <v>0</v>
      </c>
      <c r="AC99" s="34">
        <v>0</v>
      </c>
      <c r="AD99" s="28">
        <f>$P99*AC99</f>
        <v>0</v>
      </c>
      <c r="AE99" s="34">
        <v>0</v>
      </c>
      <c r="AF99" s="28">
        <f t="shared" si="61"/>
        <v>0</v>
      </c>
      <c r="AG99" s="34">
        <v>0</v>
      </c>
      <c r="AH99" s="28">
        <v>0</v>
      </c>
      <c r="AI99" s="23">
        <f>GrantData[[#This Row],[Students Per Fall]]</f>
        <v>257</v>
      </c>
      <c r="AJ99" s="28">
        <f t="shared" si="63"/>
        <v>29298</v>
      </c>
      <c r="AK99" s="23">
        <f>GrantData[[#This Row],[Students Per Spring]]</f>
        <v>495</v>
      </c>
      <c r="AL99" s="28">
        <f t="shared" si="64"/>
        <v>56430</v>
      </c>
      <c r="AM99" s="23">
        <f t="shared" si="65"/>
        <v>752</v>
      </c>
      <c r="AN99" s="28">
        <f t="shared" si="66"/>
        <v>85728</v>
      </c>
      <c r="AO99" s="17" t="s">
        <v>52</v>
      </c>
      <c r="AP99" s="23">
        <f t="shared" ca="1" si="60"/>
        <v>481</v>
      </c>
      <c r="AQ99" s="23">
        <f t="shared" ca="1" si="60"/>
        <v>318</v>
      </c>
      <c r="AR99" s="23">
        <f t="shared" ca="1" si="60"/>
        <v>497</v>
      </c>
      <c r="AS99" s="23">
        <f t="shared" ca="1" si="56"/>
        <v>1296</v>
      </c>
      <c r="AT99" s="33">
        <v>233.95</v>
      </c>
      <c r="AU99" s="23">
        <f ca="1">IF(GrantData[[#This Row],[Sustainability Check 1 (2021-2022) Status]]="Continued", GrantData[[#This Row],[Check 1 Students Summer]], 0)</f>
        <v>481</v>
      </c>
      <c r="AV99" s="28">
        <f ca="1">GrantData[[#This Row],[Summer 2021 Students]]*GrantData[[#This Row],[Check 1 Price Check]]</f>
        <v>112529.95</v>
      </c>
      <c r="AW99" s="23">
        <f ca="1">IF(GrantData[[#This Row],[Sustainability Check 1 (2021-2022) Status]]="Continued", GrantData[[#This Row],[Check 1 Students Fall]], 0)</f>
        <v>318</v>
      </c>
      <c r="AX99" s="28">
        <f t="shared" ca="1" si="71"/>
        <v>36252</v>
      </c>
      <c r="AY99" s="23">
        <f ca="1">IF(GrantData[[#This Row],[Sustainability Check 1 (2021-2022) Status]]="Continued", GrantData[[#This Row],[Check 1 Students Spring]], 0)</f>
        <v>497</v>
      </c>
      <c r="AZ99" s="28">
        <f t="shared" ca="1" si="72"/>
        <v>56658</v>
      </c>
      <c r="BA99" s="23">
        <f t="shared" ca="1" si="69"/>
        <v>1296</v>
      </c>
      <c r="BB99" s="28">
        <f t="shared" ca="1" si="70"/>
        <v>205439.95</v>
      </c>
      <c r="BC99" s="34">
        <f>GrantData[[#This Row],[Total AY 2018-2019 Students]]+GrantData[[#This Row],[Total AY 2019-2020 Students]]+GrantData[[#This Row],[Total AY 2020-2021 Students]]</f>
        <v>752</v>
      </c>
      <c r="BD99" s="28">
        <f ca="1">GrantData[[#This Row],[Total AY 2018-2019 Savings]]+GrantData[[#This Row],[Total AY 2019-2020 Savings]]+GrantData[[#This Row],[Total AY 2020-2021 Savings]]+GrantData[[#This Row],[Total AY 2021-2022 Savings]]</f>
        <v>291167.95</v>
      </c>
      <c r="BE99" s="28">
        <f ca="1">GrantData[[#This Row],[Grand Total Savings]]/GrantData[[#This Row],[Total Award]]</f>
        <v>10.200313540024522</v>
      </c>
      <c r="BF99" s="27"/>
      <c r="BG99" s="27"/>
      <c r="BH99" s="27"/>
      <c r="BI99" s="27"/>
      <c r="BJ99" s="27"/>
      <c r="BK99" s="27"/>
      <c r="BL99" s="27"/>
      <c r="BM99" s="27"/>
      <c r="CC99" s="27"/>
      <c r="CD99" s="27"/>
      <c r="CE99" s="27"/>
      <c r="CF99" s="27"/>
    </row>
    <row r="100" spans="1:84" x14ac:dyDescent="0.25">
      <c r="A100" s="17"/>
      <c r="C100" s="37"/>
      <c r="E100" s="38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28"/>
      <c r="R100" s="34"/>
      <c r="S100" s="34"/>
      <c r="T100" s="37"/>
      <c r="U100" s="34"/>
      <c r="V100" s="37"/>
      <c r="W100" s="34"/>
      <c r="X100" s="37"/>
      <c r="Y100" s="34"/>
      <c r="Z100" s="37"/>
      <c r="AA100" s="34"/>
      <c r="AB100" s="37"/>
      <c r="AC100" s="34"/>
      <c r="AD100" s="37"/>
      <c r="AE100" s="34"/>
      <c r="AF100" s="37"/>
      <c r="AG100" s="34"/>
      <c r="AH100" s="37"/>
      <c r="AI100" s="37"/>
      <c r="AJ100" s="37"/>
      <c r="AK100" s="37"/>
      <c r="AL100" s="37"/>
      <c r="AM100" s="37"/>
      <c r="AN100" s="37"/>
      <c r="AU100" s="37"/>
      <c r="AV100" s="37"/>
      <c r="AW100" s="37"/>
      <c r="AX100" s="37"/>
      <c r="AY100" s="37"/>
      <c r="AZ100" s="37"/>
      <c r="BA100" s="37"/>
      <c r="BB100" s="37"/>
      <c r="BC100" s="27"/>
      <c r="BD100" s="28"/>
      <c r="BE100" s="37"/>
      <c r="BF100" s="28"/>
      <c r="BH100" s="28"/>
      <c r="BI100" s="28"/>
      <c r="BJ100" s="27"/>
      <c r="BK100" s="27"/>
      <c r="BL100" s="27"/>
      <c r="BM100" s="27"/>
      <c r="BY100" s="34"/>
      <c r="BZ100" s="28"/>
      <c r="CA100" s="34"/>
      <c r="CB100" s="34"/>
      <c r="CC100" s="27"/>
      <c r="CD100" s="27"/>
      <c r="CE100" s="27"/>
      <c r="CF100" s="27"/>
    </row>
  </sheetData>
  <phoneticPr fontId="10" type="noConversion"/>
  <conditionalFormatting sqref="AI83:AJ84 AI86:AJ89">
    <cfRule type="containsText" dxfId="147" priority="1757" operator="containsText" text="Discontinued">
      <formula>NOT(ISERROR(SEARCH("Discontinued",AI83)))</formula>
    </cfRule>
    <cfRule type="containsText" dxfId="146" priority="1758" operator="containsText" text="In Question">
      <formula>NOT(ISERROR(SEARCH("In Question",AI83)))</formula>
    </cfRule>
    <cfRule type="containsText" dxfId="145" priority="1759" operator="containsText" text="Continued">
      <formula>NOT(ISERROR(SEARCH("Continued",AI83)))</formula>
    </cfRule>
  </conditionalFormatting>
  <conditionalFormatting sqref="BX101:BX1048576 BT100">
    <cfRule type="cellIs" dxfId="144" priority="1682" operator="equal">
      <formula>"Unknown"</formula>
    </cfRule>
  </conditionalFormatting>
  <conditionalFormatting sqref="U84:W84 AE84 AC84 AA84 Y84">
    <cfRule type="containsText" dxfId="143" priority="1652" operator="containsText" text="Discontinued">
      <formula>NOT(ISERROR(SEARCH("Discontinued",U84)))</formula>
    </cfRule>
    <cfRule type="containsText" dxfId="142" priority="1653" operator="containsText" text="In Question">
      <formula>NOT(ISERROR(SEARCH("In Question",U84)))</formula>
    </cfRule>
    <cfRule type="containsText" dxfId="141" priority="1654" operator="containsText" text="Continued">
      <formula>NOT(ISERROR(SEARCH("Continued",U84)))</formula>
    </cfRule>
  </conditionalFormatting>
  <conditionalFormatting sqref="U86:W86 AE86 AC86 AA86 Y86">
    <cfRule type="containsText" dxfId="140" priority="1649" operator="containsText" text="Discontinued">
      <formula>NOT(ISERROR(SEARCH("Discontinued",U86)))</formula>
    </cfRule>
    <cfRule type="containsText" dxfId="139" priority="1650" operator="containsText" text="In Question">
      <formula>NOT(ISERROR(SEARCH("In Question",U86)))</formula>
    </cfRule>
    <cfRule type="containsText" dxfId="138" priority="1651" operator="containsText" text="Continued">
      <formula>NOT(ISERROR(SEARCH("Continued",U86)))</formula>
    </cfRule>
  </conditionalFormatting>
  <conditionalFormatting sqref="U91:W92 AE91:AE92 AC91:AC92 AA91:AA92 Y91:Y92">
    <cfRule type="containsText" dxfId="137" priority="1646" operator="containsText" text="Discontinued">
      <formula>NOT(ISERROR(SEARCH("Discontinued",U91)))</formula>
    </cfRule>
    <cfRule type="containsText" dxfId="136" priority="1647" operator="containsText" text="In Question">
      <formula>NOT(ISERROR(SEARCH("In Question",U91)))</formula>
    </cfRule>
    <cfRule type="containsText" dxfId="135" priority="1648" operator="containsText" text="Continued">
      <formula>NOT(ISERROR(SEARCH("Continued",U91)))</formula>
    </cfRule>
  </conditionalFormatting>
  <conditionalFormatting sqref="U83:W83 Y83">
    <cfRule type="containsText" dxfId="134" priority="1637" operator="containsText" text="Discontinued">
      <formula>NOT(ISERROR(SEARCH("Discontinued",U83)))</formula>
    </cfRule>
    <cfRule type="containsText" dxfId="133" priority="1638" operator="containsText" text="In Question">
      <formula>NOT(ISERROR(SEARCH("In Question",U83)))</formula>
    </cfRule>
    <cfRule type="containsText" dxfId="132" priority="1639" operator="containsText" text="Continued">
      <formula>NOT(ISERROR(SEARCH("Continued",U83)))</formula>
    </cfRule>
  </conditionalFormatting>
  <conditionalFormatting sqref="AC83">
    <cfRule type="containsText" dxfId="131" priority="605" operator="containsText" text="Discontinued">
      <formula>NOT(ISERROR(SEARCH("Discontinued",AC83)))</formula>
    </cfRule>
    <cfRule type="containsText" dxfId="130" priority="606" operator="containsText" text="In Question">
      <formula>NOT(ISERROR(SEARCH("In Question",AC83)))</formula>
    </cfRule>
    <cfRule type="containsText" dxfId="129" priority="607" operator="containsText" text="Continued">
      <formula>NOT(ISERROR(SEARCH("Continued",AC83)))</formula>
    </cfRule>
  </conditionalFormatting>
  <conditionalFormatting sqref="AA83">
    <cfRule type="containsText" dxfId="128" priority="632" operator="containsText" text="Discontinued">
      <formula>NOT(ISERROR(SEARCH("Discontinued",AA83)))</formula>
    </cfRule>
    <cfRule type="containsText" dxfId="127" priority="633" operator="containsText" text="In Question">
      <formula>NOT(ISERROR(SEARCH("In Question",AA83)))</formula>
    </cfRule>
    <cfRule type="containsText" dxfId="126" priority="634" operator="containsText" text="Continued">
      <formula>NOT(ISERROR(SEARCH("Continued",AA83)))</formula>
    </cfRule>
  </conditionalFormatting>
  <conditionalFormatting sqref="AE83">
    <cfRule type="containsText" dxfId="125" priority="602" operator="containsText" text="Discontinued">
      <formula>NOT(ISERROR(SEARCH("Discontinued",AE83)))</formula>
    </cfRule>
    <cfRule type="containsText" dxfId="124" priority="603" operator="containsText" text="In Question">
      <formula>NOT(ISERROR(SEARCH("In Question",AE83)))</formula>
    </cfRule>
    <cfRule type="containsText" dxfId="123" priority="604" operator="containsText" text="Continued">
      <formula>NOT(ISERROR(SEARCH("Continued",AE83)))</formula>
    </cfRule>
  </conditionalFormatting>
  <conditionalFormatting sqref="AG83:AH83">
    <cfRule type="containsText" dxfId="122" priority="599" operator="containsText" text="Discontinued">
      <formula>NOT(ISERROR(SEARCH("Discontinued",AG83)))</formula>
    </cfRule>
    <cfRule type="containsText" dxfId="121" priority="600" operator="containsText" text="In Question">
      <formula>NOT(ISERROR(SEARCH("In Question",AG83)))</formula>
    </cfRule>
    <cfRule type="containsText" dxfId="120" priority="601" operator="containsText" text="Continued">
      <formula>NOT(ISERROR(SEARCH("Continued",AG83)))</formula>
    </cfRule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'Data Types'!$A$1:$A$3</xm:f>
          </x14:formula1>
          <xm:sqref>BX101:BX1048576 BT100 AO2:AO99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:H21"/>
  <sheetViews>
    <sheetView workbookViewId="0">
      <selection sqref="A1:XFD1"/>
    </sheetView>
  </sheetViews>
  <sheetFormatPr defaultRowHeight="15" x14ac:dyDescent="0.25"/>
  <cols>
    <col min="1" max="1" width="45.7109375" bestFit="1" customWidth="1"/>
    <col min="2" max="2" width="17.85546875" bestFit="1" customWidth="1"/>
    <col min="3" max="3" width="12.7109375" customWidth="1"/>
    <col min="4" max="4" width="9.5703125" customWidth="1"/>
    <col min="5" max="7" width="11.28515625" customWidth="1"/>
    <col min="8" max="8" width="11.28515625" bestFit="1" customWidth="1"/>
  </cols>
  <sheetData>
    <row r="1" spans="1:2" x14ac:dyDescent="0.25">
      <c r="A1" s="1" t="s">
        <v>52</v>
      </c>
      <c r="B1" t="s">
        <v>278</v>
      </c>
    </row>
    <row r="2" spans="1:2" x14ac:dyDescent="0.25">
      <c r="A2" s="1" t="s">
        <v>59</v>
      </c>
      <c r="B2" t="s">
        <v>243</v>
      </c>
    </row>
    <row r="3" spans="1:2" x14ac:dyDescent="0.25">
      <c r="A3" s="5" t="s">
        <v>80</v>
      </c>
      <c r="B3" t="s">
        <v>244</v>
      </c>
    </row>
    <row r="17" spans="6:8" x14ac:dyDescent="0.25">
      <c r="F17" s="13"/>
      <c r="H17" s="13"/>
    </row>
    <row r="18" spans="6:8" x14ac:dyDescent="0.25">
      <c r="F18" s="13"/>
      <c r="H18" s="13"/>
    </row>
    <row r="19" spans="6:8" x14ac:dyDescent="0.25">
      <c r="F19" s="13"/>
      <c r="H19" s="13"/>
    </row>
    <row r="20" spans="6:8" x14ac:dyDescent="0.25">
      <c r="H20" s="13"/>
    </row>
    <row r="21" spans="6:8" x14ac:dyDescent="0.25">
      <c r="H21" s="13"/>
    </row>
  </sheetData>
  <conditionalFormatting sqref="A1:A2">
    <cfRule type="containsText" dxfId="2" priority="1" operator="containsText" text="Discontinued">
      <formula>NOT(ISERROR(SEARCH("Discontinued",A1)))</formula>
    </cfRule>
    <cfRule type="containsText" dxfId="1" priority="2" operator="containsText" text="In Question">
      <formula>NOT(ISERROR(SEARCH("In Question",A1)))</formula>
    </cfRule>
    <cfRule type="containsText" dxfId="0" priority="3" operator="containsText" text="Continued">
      <formula>NOT(ISERROR(SEARCH("Continued",A1)))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7dcc4a76-b6f0-4a5c-8242-557922f7abb0">
      <UserInfo>
        <DisplayName>Jason A. Matt</DisplayName>
        <AccountId>160</AccountId>
        <AccountType/>
      </UserInfo>
    </SharedWithUsers>
  </documentManagement>
</p:properties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22C76DF9BD8349B0CA3C9A1AA4C548" ma:contentTypeVersion="112" ma:contentTypeDescription="Create a new document." ma:contentTypeScope="" ma:versionID="3ba740bbfea08ad42b5fb892d4577724">
  <xsd:schema xmlns:xsd="http://www.w3.org/2001/XMLSchema" xmlns:xs="http://www.w3.org/2001/XMLSchema" xmlns:p="http://schemas.microsoft.com/office/2006/metadata/properties" xmlns:ns3="http://schemas.microsoft.com/sharepoint/v4" xmlns:ns4="9fff0862-dda6-4fd7-9437-296e7a0fcd45" xmlns:ns5="7dcc4a76-b6f0-4a5c-8242-557922f7abb0" targetNamespace="http://schemas.microsoft.com/office/2006/metadata/properties" ma:root="true" ma:fieldsID="f7fd287cc537a47f0d39eda5b7439aef" ns3:_="" ns4:_="" ns5:_="">
    <xsd:import namespace="http://schemas.microsoft.com/sharepoint/v4"/>
    <xsd:import namespace="9fff0862-dda6-4fd7-9437-296e7a0fcd45"/>
    <xsd:import namespace="7dcc4a76-b6f0-4a5c-8242-557922f7abb0"/>
    <xsd:element name="properties">
      <xsd:complexType>
        <xsd:sequence>
          <xsd:element name="documentManagement">
            <xsd:complexType>
              <xsd:all>
                <xsd:element ref="ns3:IconOverlay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5:SharedWithUsers" minOccurs="0"/>
                <xsd:element ref="ns5:SharedWithDetail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9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f0862-dda6-4fd7-9437-296e7a0fc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c4a76-b6f0-4a5c-8242-557922f7abb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6176EF-D8AC-47F1-8EB9-4ACBF4D460EC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7dcc4a76-b6f0-4a5c-8242-557922f7abb0"/>
  </ds:schemaRefs>
</ds:datastoreItem>
</file>

<file path=customXml/itemProps2.xml><?xml version="1.0" encoding="utf-8"?>
<ds:datastoreItem xmlns:ds="http://schemas.openxmlformats.org/officeDocument/2006/customXml" ds:itemID="{70CAAC25-93EE-412B-B4E4-4A20912DC5D0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8E387092-3344-434C-A818-6B564295374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86D026D-00AB-46E3-8EFF-2B2F1A0CE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9fff0862-dda6-4fd7-9437-296e7a0fcd45"/>
    <ds:schemaRef ds:uri="7dcc4a76-b6f0-4a5c-8242-557922f7ab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Savings Tables</vt:lpstr>
      <vt:lpstr>Grants Data</vt:lpstr>
      <vt:lpstr>Data Types</vt:lpstr>
    </vt:vector>
  </TitlesOfParts>
  <Manager/>
  <Company>University System of Georgia Board of Regents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Gallant</dc:creator>
  <cp:keywords/>
  <dc:description/>
  <cp:lastModifiedBy>Jeff Gallant</cp:lastModifiedBy>
  <cp:revision/>
  <dcterms:created xsi:type="dcterms:W3CDTF">2018-04-09T19:28:56Z</dcterms:created>
  <dcterms:modified xsi:type="dcterms:W3CDTF">2022-03-23T17:30:27Z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0x0101007222C76DF9BD8349B0CA3C9A1AA4C548</vt:lpwstr>
  </property>
  <property fmtid="{D5CDD505-2E9C-101B-9397-08002B2CF9AE}" pid="3" name="AuthorIds_UIVersion_254">
    <vt:lpwstr>125</vt:lpwstr>
  </property>
  <property fmtid="{D5CDD505-2E9C-101B-9397-08002B2CF9AE}" pid="4" name="e1a5b98cdd71426dacb6e478c7a5882f">
    <vt:lpwstr/>
  </property>
  <property fmtid="{D5CDD505-2E9C-101B-9397-08002B2CF9AE}" pid="5" name="TaxCatchAll">
    <vt:lpwstr/>
  </property>
  <property fmtid="{D5CDD505-2E9C-101B-9397-08002B2CF9AE}" pid="6" name="Wiki_x0020_Page_x0020_Categories">
    <vt:lpwstr/>
  </property>
  <property fmtid="{D5CDD505-2E9C-101B-9397-08002B2CF9AE}" pid="7" name="Wiki Page Categories">
    <vt:lpwstr/>
  </property>
</Properties>
</file>